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vijay\OneDrive\Desktop\"/>
    </mc:Choice>
  </mc:AlternateContent>
  <xr:revisionPtr revIDLastSave="0" documentId="13_ncr:1_{3922DEF9-70CD-46DB-870C-80F2440DC2A4}" xr6:coauthVersionLast="47" xr6:coauthVersionMax="47" xr10:uidLastSave="{00000000-0000-0000-0000-000000000000}"/>
  <bookViews>
    <workbookView xWindow="-108" yWindow="-108" windowWidth="23256" windowHeight="12456" tabRatio="558" firstSheet="3" activeTab="7" xr2:uid="{00000000-000D-0000-FFFF-FFFF00000000}"/>
  </bookViews>
  <sheets>
    <sheet name="Start Up Costs" sheetId="1" r:id="rId1"/>
    <sheet name="Income Statement Y1" sheetId="2" r:id="rId2"/>
    <sheet name="Income Statement Y2" sheetId="3" r:id="rId3"/>
    <sheet name="Income Statement Y3" sheetId="4" r:id="rId4"/>
    <sheet name="Cash Flow Year 1" sheetId="5" r:id="rId5"/>
    <sheet name="Cash flow 2" sheetId="11" r:id="rId6"/>
    <sheet name="Cash flow 3" sheetId="12" r:id="rId7"/>
    <sheet name="Balance sheet" sheetId="13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3" l="1"/>
  <c r="L11" i="12"/>
  <c r="L12" i="12" s="1"/>
  <c r="C12" i="5"/>
  <c r="D12" i="5"/>
  <c r="E12" i="5"/>
  <c r="F12" i="5"/>
  <c r="G12" i="5"/>
  <c r="H12" i="5"/>
  <c r="I12" i="5"/>
  <c r="J12" i="5"/>
  <c r="K12" i="5"/>
  <c r="L12" i="5"/>
  <c r="M12" i="5"/>
  <c r="C12" i="11"/>
  <c r="D12" i="11"/>
  <c r="E12" i="11"/>
  <c r="F12" i="11"/>
  <c r="G12" i="11"/>
  <c r="H12" i="11"/>
  <c r="I12" i="11"/>
  <c r="J12" i="11"/>
  <c r="K12" i="11"/>
  <c r="L12" i="11"/>
  <c r="M12" i="11"/>
  <c r="B12" i="11"/>
  <c r="N11" i="11"/>
  <c r="C11" i="11"/>
  <c r="D11" i="11"/>
  <c r="E11" i="11"/>
  <c r="F11" i="11"/>
  <c r="G11" i="11"/>
  <c r="H11" i="11"/>
  <c r="I11" i="11"/>
  <c r="J11" i="11"/>
  <c r="K11" i="11"/>
  <c r="L11" i="11"/>
  <c r="M11" i="11"/>
  <c r="B11" i="11"/>
  <c r="N11" i="5"/>
  <c r="B12" i="5"/>
  <c r="C11" i="5"/>
  <c r="D11" i="5"/>
  <c r="E11" i="5"/>
  <c r="F11" i="5"/>
  <c r="G11" i="5"/>
  <c r="H11" i="5"/>
  <c r="I11" i="5"/>
  <c r="J11" i="5"/>
  <c r="K11" i="5"/>
  <c r="L11" i="5"/>
  <c r="M11" i="5"/>
  <c r="B11" i="5"/>
  <c r="C10" i="12"/>
  <c r="D10" i="12"/>
  <c r="E10" i="12"/>
  <c r="F10" i="12"/>
  <c r="G10" i="12"/>
  <c r="H10" i="12"/>
  <c r="I10" i="12"/>
  <c r="J10" i="12"/>
  <c r="K10" i="12"/>
  <c r="L10" i="12"/>
  <c r="M10" i="12"/>
  <c r="C9" i="12"/>
  <c r="D9" i="12"/>
  <c r="E9" i="12"/>
  <c r="F9" i="12"/>
  <c r="G9" i="12"/>
  <c r="H9" i="12"/>
  <c r="I9" i="12"/>
  <c r="J9" i="12"/>
  <c r="K9" i="12"/>
  <c r="K11" i="12" s="1"/>
  <c r="K12" i="12" s="1"/>
  <c r="L9" i="12"/>
  <c r="M9" i="12"/>
  <c r="B10" i="12"/>
  <c r="B9" i="12"/>
  <c r="C7" i="12"/>
  <c r="C11" i="12" s="1"/>
  <c r="D7" i="12"/>
  <c r="D11" i="12" s="1"/>
  <c r="E7" i="12"/>
  <c r="E11" i="12" s="1"/>
  <c r="F7" i="12"/>
  <c r="F11" i="12" s="1"/>
  <c r="G7" i="12"/>
  <c r="G11" i="12" s="1"/>
  <c r="H7" i="12"/>
  <c r="H11" i="12" s="1"/>
  <c r="I7" i="12"/>
  <c r="I11" i="12" s="1"/>
  <c r="J7" i="12"/>
  <c r="J11" i="12" s="1"/>
  <c r="K7" i="12"/>
  <c r="L7" i="12"/>
  <c r="M7" i="12"/>
  <c r="M11" i="12" s="1"/>
  <c r="M12" i="12" s="1"/>
  <c r="B7" i="12"/>
  <c r="C8" i="12"/>
  <c r="D8" i="12"/>
  <c r="E8" i="12"/>
  <c r="F8" i="12"/>
  <c r="G8" i="12"/>
  <c r="H8" i="12"/>
  <c r="I8" i="12"/>
  <c r="J8" i="12"/>
  <c r="K8" i="12"/>
  <c r="L8" i="12"/>
  <c r="M8" i="12"/>
  <c r="B8" i="12"/>
  <c r="C4" i="12"/>
  <c r="C12" i="12" s="1"/>
  <c r="D4" i="12"/>
  <c r="D12" i="12" s="1"/>
  <c r="E4" i="12"/>
  <c r="E12" i="12" s="1"/>
  <c r="F4" i="12"/>
  <c r="F12" i="12" s="1"/>
  <c r="G4" i="12"/>
  <c r="G12" i="12" s="1"/>
  <c r="H4" i="12"/>
  <c r="H12" i="12" s="1"/>
  <c r="I4" i="12"/>
  <c r="I12" i="12" s="1"/>
  <c r="J4" i="12"/>
  <c r="J12" i="12" s="1"/>
  <c r="K4" i="12"/>
  <c r="L4" i="12"/>
  <c r="M4" i="12"/>
  <c r="B4" i="12"/>
  <c r="B4" i="11"/>
  <c r="C4" i="11"/>
  <c r="D4" i="11"/>
  <c r="E4" i="11"/>
  <c r="F4" i="11"/>
  <c r="G4" i="11"/>
  <c r="H4" i="11"/>
  <c r="I4" i="11"/>
  <c r="J4" i="11"/>
  <c r="K4" i="11"/>
  <c r="L4" i="11"/>
  <c r="M4" i="11"/>
  <c r="C10" i="11"/>
  <c r="D10" i="11"/>
  <c r="E10" i="11"/>
  <c r="F10" i="11"/>
  <c r="G10" i="11"/>
  <c r="H10" i="11"/>
  <c r="I10" i="11"/>
  <c r="J10" i="11"/>
  <c r="K10" i="11"/>
  <c r="L10" i="11"/>
  <c r="M10" i="11"/>
  <c r="B10" i="11"/>
  <c r="B13" i="3"/>
  <c r="N13" i="3" s="1"/>
  <c r="C13" i="3"/>
  <c r="D13" i="3"/>
  <c r="E13" i="3"/>
  <c r="F13" i="3"/>
  <c r="G13" i="3"/>
  <c r="H13" i="3"/>
  <c r="I13" i="3"/>
  <c r="J13" i="3"/>
  <c r="K13" i="3"/>
  <c r="L13" i="3"/>
  <c r="M13" i="3"/>
  <c r="B7" i="5"/>
  <c r="C10" i="5"/>
  <c r="D10" i="5"/>
  <c r="E10" i="5"/>
  <c r="F10" i="5"/>
  <c r="G10" i="5"/>
  <c r="H10" i="5"/>
  <c r="I10" i="5"/>
  <c r="J10" i="5"/>
  <c r="K10" i="5"/>
  <c r="L10" i="5"/>
  <c r="M10" i="5"/>
  <c r="B10" i="5"/>
  <c r="B8" i="5"/>
  <c r="C8" i="5"/>
  <c r="D8" i="5"/>
  <c r="E8" i="5"/>
  <c r="F8" i="5"/>
  <c r="G8" i="5"/>
  <c r="H8" i="5"/>
  <c r="I8" i="5"/>
  <c r="J8" i="5"/>
  <c r="K8" i="5"/>
  <c r="L8" i="5"/>
  <c r="M8" i="5"/>
  <c r="B9" i="5" a="1"/>
  <c r="B9" i="5" s="1"/>
  <c r="N9" i="5" s="1"/>
  <c r="C7" i="5"/>
  <c r="D7" i="5"/>
  <c r="E7" i="5"/>
  <c r="F7" i="5"/>
  <c r="G7" i="5"/>
  <c r="H7" i="5"/>
  <c r="I7" i="5"/>
  <c r="J7" i="5"/>
  <c r="K7" i="5"/>
  <c r="L7" i="5"/>
  <c r="M7" i="5"/>
  <c r="B4" i="5"/>
  <c r="N19" i="4"/>
  <c r="C19" i="4"/>
  <c r="D19" i="4"/>
  <c r="E19" i="4"/>
  <c r="F19" i="4"/>
  <c r="G19" i="4"/>
  <c r="H19" i="4"/>
  <c r="I19" i="4"/>
  <c r="J19" i="4"/>
  <c r="K19" i="4"/>
  <c r="L19" i="4"/>
  <c r="M19" i="4"/>
  <c r="B19" i="4"/>
  <c r="B18" i="4"/>
  <c r="C18" i="4"/>
  <c r="D18" i="4"/>
  <c r="E18" i="4"/>
  <c r="F18" i="4"/>
  <c r="G18" i="4"/>
  <c r="H18" i="4"/>
  <c r="I18" i="4"/>
  <c r="J18" i="4"/>
  <c r="K18" i="4"/>
  <c r="L18" i="4"/>
  <c r="M18" i="4"/>
  <c r="N17" i="4"/>
  <c r="C17" i="4"/>
  <c r="D17" i="4"/>
  <c r="E17" i="4"/>
  <c r="F17" i="4"/>
  <c r="G17" i="4"/>
  <c r="H17" i="4"/>
  <c r="I17" i="4"/>
  <c r="J17" i="4"/>
  <c r="K17" i="4"/>
  <c r="L17" i="4"/>
  <c r="M17" i="4"/>
  <c r="B17" i="4"/>
  <c r="N16" i="4"/>
  <c r="E16" i="4"/>
  <c r="F16" i="4"/>
  <c r="G16" i="4"/>
  <c r="H16" i="4"/>
  <c r="I16" i="4"/>
  <c r="J16" i="4"/>
  <c r="K16" i="4"/>
  <c r="L16" i="4"/>
  <c r="M16" i="4"/>
  <c r="C16" i="4"/>
  <c r="D16" i="4"/>
  <c r="B16" i="4"/>
  <c r="B14" i="4"/>
  <c r="C14" i="4"/>
  <c r="D14" i="4"/>
  <c r="E14" i="4"/>
  <c r="F14" i="4"/>
  <c r="G14" i="4"/>
  <c r="H14" i="4"/>
  <c r="I14" i="4"/>
  <c r="J14" i="4"/>
  <c r="K14" i="4"/>
  <c r="L14" i="4"/>
  <c r="M14" i="4"/>
  <c r="N14" i="4"/>
  <c r="N12" i="4"/>
  <c r="N13" i="4"/>
  <c r="C13" i="4"/>
  <c r="D13" i="4"/>
  <c r="E13" i="4"/>
  <c r="F13" i="4"/>
  <c r="G13" i="4"/>
  <c r="H13" i="4"/>
  <c r="I13" i="4"/>
  <c r="J13" i="4"/>
  <c r="K13" i="4"/>
  <c r="L13" i="4"/>
  <c r="M13" i="4"/>
  <c r="B13" i="4"/>
  <c r="C12" i="4"/>
  <c r="D12" i="4"/>
  <c r="E12" i="4"/>
  <c r="F12" i="4"/>
  <c r="G12" i="4"/>
  <c r="H12" i="4"/>
  <c r="I12" i="4"/>
  <c r="J12" i="4"/>
  <c r="K12" i="4"/>
  <c r="L12" i="4"/>
  <c r="M12" i="4"/>
  <c r="B12" i="4"/>
  <c r="B7" i="4"/>
  <c r="C6" i="4"/>
  <c r="B5" i="4"/>
  <c r="C5" i="4" s="1"/>
  <c r="D5" i="4" s="1"/>
  <c r="E5" i="4" s="1"/>
  <c r="F5" i="4" s="1"/>
  <c r="G5" i="4" s="1"/>
  <c r="H5" i="4" s="1"/>
  <c r="I5" i="4" s="1"/>
  <c r="J5" i="4" s="1"/>
  <c r="K5" i="4" s="1"/>
  <c r="L5" i="4" s="1"/>
  <c r="M5" i="4" s="1"/>
  <c r="C4" i="4"/>
  <c r="D4" i="4" s="1"/>
  <c r="E4" i="4" s="1"/>
  <c r="F4" i="4" s="1"/>
  <c r="G4" i="4" s="1"/>
  <c r="H4" i="4" s="1"/>
  <c r="I4" i="4" s="1"/>
  <c r="J4" i="4" s="1"/>
  <c r="K4" i="4" s="1"/>
  <c r="L4" i="4" s="1"/>
  <c r="M4" i="4" s="1"/>
  <c r="N4" i="4" s="1"/>
  <c r="C4" i="2"/>
  <c r="D4" i="2" s="1"/>
  <c r="D5" i="2" s="1"/>
  <c r="C2" i="4"/>
  <c r="D2" i="4" s="1"/>
  <c r="E2" i="4" s="1"/>
  <c r="F2" i="4" s="1"/>
  <c r="G2" i="4" s="1"/>
  <c r="H2" i="4" s="1"/>
  <c r="I2" i="4" s="1"/>
  <c r="J2" i="4" s="1"/>
  <c r="K2" i="4" s="1"/>
  <c r="L2" i="4" s="1"/>
  <c r="M2" i="4" s="1"/>
  <c r="N2" i="4" s="1"/>
  <c r="B3" i="4"/>
  <c r="C3" i="4" s="1"/>
  <c r="C6" i="3"/>
  <c r="C7" i="3" s="1"/>
  <c r="B7" i="3"/>
  <c r="B5" i="3"/>
  <c r="C4" i="3"/>
  <c r="C5" i="3" s="1"/>
  <c r="B3" i="3"/>
  <c r="C2" i="3"/>
  <c r="C3" i="3" s="1"/>
  <c r="B3" i="2"/>
  <c r="N19" i="2"/>
  <c r="N18" i="2"/>
  <c r="N7" i="2"/>
  <c r="L6" i="2"/>
  <c r="M6" i="2" s="1"/>
  <c r="K5" i="2"/>
  <c r="L4" i="2"/>
  <c r="L5" i="2" s="1"/>
  <c r="K3" i="2"/>
  <c r="L2" i="2"/>
  <c r="L3" i="2" s="1"/>
  <c r="C6" i="2"/>
  <c r="D6" i="2" s="1"/>
  <c r="E6" i="2" s="1"/>
  <c r="F6" i="2" s="1"/>
  <c r="G6" i="2" s="1"/>
  <c r="H6" i="2" s="1"/>
  <c r="I6" i="2" s="1"/>
  <c r="J6" i="2" s="1"/>
  <c r="B5" i="2"/>
  <c r="C2" i="2"/>
  <c r="C3" i="2" s="1"/>
  <c r="B26" i="1"/>
  <c r="B17" i="1"/>
  <c r="N4" i="12" l="1"/>
  <c r="N8" i="12"/>
  <c r="N7" i="12"/>
  <c r="N9" i="12"/>
  <c r="N10" i="12"/>
  <c r="B11" i="12"/>
  <c r="N11" i="12" s="1"/>
  <c r="B12" i="12"/>
  <c r="N12" i="12" s="1"/>
  <c r="N12" i="11"/>
  <c r="N10" i="11"/>
  <c r="N4" i="11"/>
  <c r="N7" i="5"/>
  <c r="N8" i="5"/>
  <c r="N13" i="2"/>
  <c r="N10" i="5"/>
  <c r="B8" i="3"/>
  <c r="B11" i="3" s="1"/>
  <c r="B7" i="11" s="1"/>
  <c r="B8" i="4"/>
  <c r="B11" i="4" s="1"/>
  <c r="D6" i="4"/>
  <c r="E6" i="4" s="1"/>
  <c r="F6" i="4" s="1"/>
  <c r="G6" i="4" s="1"/>
  <c r="H6" i="4" s="1"/>
  <c r="I6" i="4" s="1"/>
  <c r="J6" i="4" s="1"/>
  <c r="K6" i="4" s="1"/>
  <c r="L6" i="4" s="1"/>
  <c r="M6" i="4" s="1"/>
  <c r="C7" i="4"/>
  <c r="D7" i="4" s="1"/>
  <c r="E7" i="4" s="1"/>
  <c r="F7" i="4" s="1"/>
  <c r="G7" i="4" s="1"/>
  <c r="H7" i="4" s="1"/>
  <c r="I7" i="4" s="1"/>
  <c r="J7" i="4" s="1"/>
  <c r="K7" i="4" s="1"/>
  <c r="L7" i="4" s="1"/>
  <c r="M7" i="4" s="1"/>
  <c r="N5" i="4"/>
  <c r="D3" i="4"/>
  <c r="B14" i="3"/>
  <c r="B9" i="11" s="1"/>
  <c r="B12" i="3"/>
  <c r="B8" i="11" s="1"/>
  <c r="M2" i="2"/>
  <c r="M3" i="2" s="1"/>
  <c r="M8" i="2" s="1"/>
  <c r="C8" i="3"/>
  <c r="D6" i="3"/>
  <c r="D4" i="3"/>
  <c r="D2" i="3"/>
  <c r="M4" i="2"/>
  <c r="M5" i="2" s="1"/>
  <c r="L8" i="2"/>
  <c r="L14" i="2" s="1"/>
  <c r="K8" i="2"/>
  <c r="K14" i="2" s="1"/>
  <c r="C5" i="2"/>
  <c r="B8" i="2"/>
  <c r="E4" i="2"/>
  <c r="E5" i="2" s="1"/>
  <c r="D2" i="2"/>
  <c r="M4" i="5" l="1"/>
  <c r="M14" i="2"/>
  <c r="C8" i="4"/>
  <c r="C11" i="4" s="1"/>
  <c r="E3" i="4"/>
  <c r="D8" i="4"/>
  <c r="D11" i="4" s="1"/>
  <c r="N6" i="4"/>
  <c r="N7" i="4"/>
  <c r="C14" i="3"/>
  <c r="C9" i="11" s="1"/>
  <c r="C11" i="3"/>
  <c r="C7" i="11" s="1"/>
  <c r="C12" i="3"/>
  <c r="C8" i="11" s="1"/>
  <c r="B15" i="3"/>
  <c r="D5" i="3"/>
  <c r="E4" i="3"/>
  <c r="E6" i="3"/>
  <c r="D7" i="3"/>
  <c r="E2" i="3"/>
  <c r="D3" i="3"/>
  <c r="M13" i="2"/>
  <c r="M12" i="2"/>
  <c r="M17" i="2"/>
  <c r="L13" i="2"/>
  <c r="L4" i="5"/>
  <c r="B15" i="2"/>
  <c r="B12" i="2"/>
  <c r="B13" i="2"/>
  <c r="B14" i="2"/>
  <c r="K13" i="2"/>
  <c r="K15" i="2"/>
  <c r="K12" i="2"/>
  <c r="L15" i="2"/>
  <c r="L12" i="2"/>
  <c r="M15" i="2"/>
  <c r="C8" i="2"/>
  <c r="F4" i="2"/>
  <c r="F5" i="2" s="1"/>
  <c r="E2" i="2"/>
  <c r="D3" i="2"/>
  <c r="F3" i="4" l="1"/>
  <c r="E8" i="4"/>
  <c r="E11" i="4" s="1"/>
  <c r="K16" i="2"/>
  <c r="K17" i="2" s="1"/>
  <c r="B16" i="3"/>
  <c r="C15" i="3"/>
  <c r="C16" i="3" s="1"/>
  <c r="D8" i="3"/>
  <c r="E7" i="3"/>
  <c r="F6" i="3"/>
  <c r="E5" i="3"/>
  <c r="F4" i="3"/>
  <c r="F2" i="3"/>
  <c r="F3" i="3" s="1"/>
  <c r="E3" i="3"/>
  <c r="C4" i="5"/>
  <c r="C15" i="2"/>
  <c r="C12" i="2"/>
  <c r="C13" i="2"/>
  <c r="C14" i="2"/>
  <c r="B16" i="2"/>
  <c r="B17" i="2" s="1"/>
  <c r="M16" i="2"/>
  <c r="L16" i="2"/>
  <c r="L17" i="2" s="1"/>
  <c r="D8" i="2"/>
  <c r="G4" i="2"/>
  <c r="G5" i="2" s="1"/>
  <c r="F2" i="2"/>
  <c r="E3" i="2"/>
  <c r="E8" i="2" s="1"/>
  <c r="G3" i="4" l="1"/>
  <c r="F8" i="4"/>
  <c r="F11" i="4" s="1"/>
  <c r="D14" i="3"/>
  <c r="D9" i="11" s="1"/>
  <c r="D11" i="3"/>
  <c r="D7" i="11" s="1"/>
  <c r="D12" i="3"/>
  <c r="D8" i="11" s="1"/>
  <c r="C17" i="3"/>
  <c r="C18" i="3" s="1"/>
  <c r="B17" i="3"/>
  <c r="F5" i="3"/>
  <c r="G4" i="3"/>
  <c r="F7" i="3"/>
  <c r="G6" i="3"/>
  <c r="E8" i="3"/>
  <c r="G2" i="3"/>
  <c r="E4" i="5"/>
  <c r="E14" i="2"/>
  <c r="E12" i="2"/>
  <c r="C16" i="2"/>
  <c r="C17" i="2" s="1"/>
  <c r="D4" i="5"/>
  <c r="D14" i="2"/>
  <c r="D12" i="2"/>
  <c r="E15" i="2"/>
  <c r="E13" i="2"/>
  <c r="D15" i="2"/>
  <c r="D13" i="2"/>
  <c r="H4" i="2"/>
  <c r="H5" i="2" s="1"/>
  <c r="F3" i="2"/>
  <c r="F8" i="2" s="1"/>
  <c r="G2" i="2"/>
  <c r="H3" i="4" l="1"/>
  <c r="G8" i="4"/>
  <c r="G11" i="4" s="1"/>
  <c r="B18" i="3"/>
  <c r="E14" i="3"/>
  <c r="E9" i="11" s="1"/>
  <c r="E11" i="3"/>
  <c r="E7" i="11" s="1"/>
  <c r="E12" i="3"/>
  <c r="E8" i="11" s="1"/>
  <c r="D15" i="3"/>
  <c r="F8" i="3"/>
  <c r="G7" i="3"/>
  <c r="H6" i="3"/>
  <c r="G5" i="3"/>
  <c r="H4" i="3"/>
  <c r="H2" i="3"/>
  <c r="G3" i="3"/>
  <c r="D16" i="2"/>
  <c r="D17" i="2" s="1"/>
  <c r="F4" i="5"/>
  <c r="F14" i="2"/>
  <c r="F12" i="2"/>
  <c r="E16" i="2"/>
  <c r="E17" i="2" s="1"/>
  <c r="F15" i="2"/>
  <c r="F13" i="2"/>
  <c r="I4" i="2"/>
  <c r="I5" i="2" s="1"/>
  <c r="G3" i="2"/>
  <c r="G8" i="2" s="1"/>
  <c r="G14" i="2" s="1"/>
  <c r="H2" i="2"/>
  <c r="I3" i="4" l="1"/>
  <c r="H8" i="4"/>
  <c r="H11" i="4" s="1"/>
  <c r="F14" i="3"/>
  <c r="F9" i="11" s="1"/>
  <c r="F11" i="3"/>
  <c r="F7" i="11" s="1"/>
  <c r="F12" i="3"/>
  <c r="F8" i="11" s="1"/>
  <c r="D16" i="3"/>
  <c r="E15" i="3"/>
  <c r="E16" i="3" s="1"/>
  <c r="G8" i="3"/>
  <c r="H5" i="3"/>
  <c r="I4" i="3"/>
  <c r="H7" i="3"/>
  <c r="I6" i="3"/>
  <c r="I2" i="3"/>
  <c r="H3" i="3"/>
  <c r="G4" i="5"/>
  <c r="G12" i="2"/>
  <c r="F16" i="2"/>
  <c r="F17" i="2" s="1"/>
  <c r="G15" i="2"/>
  <c r="G13" i="2"/>
  <c r="J4" i="2"/>
  <c r="J5" i="2" s="1"/>
  <c r="N5" i="2" s="1"/>
  <c r="I2" i="2"/>
  <c r="H3" i="2"/>
  <c r="H8" i="2" s="1"/>
  <c r="J3" i="4" l="1"/>
  <c r="I8" i="4"/>
  <c r="I11" i="4" s="1"/>
  <c r="G14" i="3"/>
  <c r="G9" i="11" s="1"/>
  <c r="G11" i="3"/>
  <c r="G7" i="11" s="1"/>
  <c r="G12" i="3"/>
  <c r="G8" i="11" s="1"/>
  <c r="E17" i="3"/>
  <c r="E18" i="3" s="1"/>
  <c r="D17" i="3"/>
  <c r="H8" i="3"/>
  <c r="F15" i="3"/>
  <c r="F16" i="3" s="1"/>
  <c r="I7" i="3"/>
  <c r="J6" i="3"/>
  <c r="J4" i="3"/>
  <c r="I5" i="3"/>
  <c r="J2" i="3"/>
  <c r="J3" i="3" s="1"/>
  <c r="I3" i="3"/>
  <c r="H4" i="5"/>
  <c r="H12" i="2"/>
  <c r="H14" i="2"/>
  <c r="G16" i="2"/>
  <c r="G17" i="2" s="1"/>
  <c r="I3" i="2"/>
  <c r="I8" i="2" s="1"/>
  <c r="J2" i="2"/>
  <c r="J3" i="2" s="1"/>
  <c r="H13" i="2"/>
  <c r="H15" i="2"/>
  <c r="N3" i="2" l="1"/>
  <c r="K3" i="4"/>
  <c r="J8" i="4"/>
  <c r="J11" i="4" s="1"/>
  <c r="F17" i="3"/>
  <c r="F18" i="3" s="1"/>
  <c r="H12" i="3"/>
  <c r="H8" i="11" s="1"/>
  <c r="H14" i="3"/>
  <c r="H9" i="11" s="1"/>
  <c r="H11" i="3"/>
  <c r="H7" i="11" s="1"/>
  <c r="D18" i="3"/>
  <c r="G15" i="3"/>
  <c r="G16" i="3" s="1"/>
  <c r="I8" i="3"/>
  <c r="J5" i="3"/>
  <c r="K4" i="3"/>
  <c r="J7" i="3"/>
  <c r="K6" i="3"/>
  <c r="K2" i="3"/>
  <c r="I12" i="2"/>
  <c r="I14" i="2"/>
  <c r="H16" i="2"/>
  <c r="H17" i="2" s="1"/>
  <c r="I13" i="2"/>
  <c r="I4" i="5"/>
  <c r="I15" i="2"/>
  <c r="J8" i="2"/>
  <c r="L3" i="4" l="1"/>
  <c r="K8" i="4"/>
  <c r="K11" i="4" s="1"/>
  <c r="H15" i="3"/>
  <c r="H16" i="3" s="1"/>
  <c r="H17" i="3"/>
  <c r="H18" i="3" s="1"/>
  <c r="G17" i="3"/>
  <c r="I11" i="3"/>
  <c r="I7" i="11" s="1"/>
  <c r="I12" i="3"/>
  <c r="I8" i="11" s="1"/>
  <c r="I14" i="3"/>
  <c r="I9" i="11" s="1"/>
  <c r="J8" i="3"/>
  <c r="K7" i="3"/>
  <c r="L6" i="3"/>
  <c r="L4" i="3"/>
  <c r="K5" i="3"/>
  <c r="L2" i="3"/>
  <c r="K3" i="3"/>
  <c r="J4" i="5"/>
  <c r="J12" i="2"/>
  <c r="J14" i="2"/>
  <c r="N8" i="2"/>
  <c r="N15" i="2" s="1"/>
  <c r="I16" i="2"/>
  <c r="I17" i="2" s="1"/>
  <c r="J15" i="2"/>
  <c r="K4" i="5"/>
  <c r="N4" i="5" l="1"/>
  <c r="N14" i="2"/>
  <c r="M3" i="4"/>
  <c r="L8" i="4"/>
  <c r="L11" i="4" s="1"/>
  <c r="J14" i="3"/>
  <c r="J9" i="11" s="1"/>
  <c r="J11" i="3"/>
  <c r="J7" i="11" s="1"/>
  <c r="J12" i="3"/>
  <c r="J8" i="11" s="1"/>
  <c r="I15" i="3"/>
  <c r="I16" i="3" s="1"/>
  <c r="K8" i="3"/>
  <c r="G18" i="3"/>
  <c r="M4" i="3"/>
  <c r="L5" i="3"/>
  <c r="L7" i="3"/>
  <c r="M6" i="3"/>
  <c r="M2" i="3"/>
  <c r="L3" i="3"/>
  <c r="J16" i="2"/>
  <c r="N12" i="2"/>
  <c r="N3" i="4" l="1"/>
  <c r="N8" i="4" s="1"/>
  <c r="M8" i="4"/>
  <c r="M11" i="4" s="1"/>
  <c r="N11" i="4" s="1"/>
  <c r="K14" i="3"/>
  <c r="K9" i="11" s="1"/>
  <c r="K11" i="3"/>
  <c r="K7" i="11" s="1"/>
  <c r="K12" i="3"/>
  <c r="K8" i="11" s="1"/>
  <c r="I17" i="3"/>
  <c r="I18" i="3" s="1"/>
  <c r="L8" i="3"/>
  <c r="J15" i="3"/>
  <c r="J16" i="3" s="1"/>
  <c r="N6" i="3"/>
  <c r="M7" i="3"/>
  <c r="N7" i="3" s="1"/>
  <c r="M5" i="3"/>
  <c r="N5" i="3" s="1"/>
  <c r="N4" i="3"/>
  <c r="N2" i="3"/>
  <c r="M3" i="3"/>
  <c r="N16" i="2"/>
  <c r="J17" i="2"/>
  <c r="N17" i="2" s="1"/>
  <c r="N12" i="5" l="1"/>
  <c r="J17" i="3"/>
  <c r="J18" i="3" s="1"/>
  <c r="L14" i="3"/>
  <c r="L9" i="11" s="1"/>
  <c r="L11" i="3"/>
  <c r="L7" i="11" s="1"/>
  <c r="L12" i="3"/>
  <c r="L8" i="11" s="1"/>
  <c r="K15" i="3"/>
  <c r="K16" i="3" s="1"/>
  <c r="M8" i="3"/>
  <c r="N3" i="3"/>
  <c r="N8" i="3" s="1"/>
  <c r="M14" i="3" l="1"/>
  <c r="M11" i="3"/>
  <c r="M7" i="11" s="1"/>
  <c r="N7" i="11" s="1"/>
  <c r="M12" i="3"/>
  <c r="K17" i="3"/>
  <c r="K18" i="3" s="1"/>
  <c r="L15" i="3"/>
  <c r="L16" i="3" s="1"/>
  <c r="N12" i="3" l="1"/>
  <c r="M8" i="11"/>
  <c r="N8" i="11" s="1"/>
  <c r="N14" i="3"/>
  <c r="M9" i="11"/>
  <c r="N9" i="11" s="1"/>
  <c r="L17" i="3"/>
  <c r="L18" i="3" s="1"/>
  <c r="M15" i="3"/>
  <c r="N11" i="3"/>
  <c r="N15" i="3" l="1"/>
  <c r="M16" i="3"/>
  <c r="M17" i="3" l="1"/>
  <c r="N17" i="3" s="1"/>
  <c r="N16" i="3"/>
  <c r="M18" i="3" l="1"/>
  <c r="N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<sst xmlns="http://schemas.openxmlformats.org/spreadsheetml/2006/main" count="214" uniqueCount="99">
  <si>
    <t>Start Up Costs</t>
  </si>
  <si>
    <t>Past Purchases Items Already Bought for the Business</t>
  </si>
  <si>
    <t>Item Description</t>
  </si>
  <si>
    <t>Cost</t>
  </si>
  <si>
    <t>List only items already purchased. Future purchases belong in the start-up cost list below.</t>
  </si>
  <si>
    <t>Food Truck Deposit</t>
  </si>
  <si>
    <t>Basic Cooking Utensils</t>
  </si>
  <si>
    <t>Initial Packaging Inventory</t>
  </si>
  <si>
    <t>Logo + Branding Design</t>
  </si>
  <si>
    <t>Business Registration &amp; Licensing</t>
  </si>
  <si>
    <t>Funding Sources</t>
  </si>
  <si>
    <t>Owner Contribution</t>
  </si>
  <si>
    <t>This section shows how your startup will be funded. Includes personal investment, loans, or grants.</t>
  </si>
  <si>
    <t>Grant</t>
  </si>
  <si>
    <t>Total Funding Sources</t>
  </si>
  <si>
    <t>Start up costs total</t>
  </si>
  <si>
    <t>Food Truck Purchase (Remaining)</t>
  </si>
  <si>
    <t>Future start-up expenses required to get your food truck running.</t>
  </si>
  <si>
    <t>Kitchen Equipment</t>
  </si>
  <si>
    <t>Initial Food Inventory</t>
  </si>
  <si>
    <t>Marketing (Launch Ads)</t>
  </si>
  <si>
    <t>Website Setup</t>
  </si>
  <si>
    <t>Opening Cash Capital</t>
  </si>
  <si>
    <t>Total Start Up Costs</t>
  </si>
  <si>
    <t>Revenue</t>
  </si>
  <si>
    <t>May</t>
  </si>
  <si>
    <t>Tadka Bowls</t>
  </si>
  <si>
    <t>Wraps &amp; Rolls</t>
  </si>
  <si>
    <t>Street Snacks</t>
  </si>
  <si>
    <t>Gross Revenue</t>
  </si>
  <si>
    <t>Expenses</t>
  </si>
  <si>
    <t>Packaging</t>
  </si>
  <si>
    <t>Ingredients</t>
  </si>
  <si>
    <t>Transportation</t>
  </si>
  <si>
    <t>Advertisements</t>
  </si>
  <si>
    <t>Total Expense</t>
  </si>
  <si>
    <t>Net Profit Before Tax</t>
  </si>
  <si>
    <t>Estimated Income Tax 12%</t>
  </si>
  <si>
    <t>Net Profit After Tax</t>
  </si>
  <si>
    <t>Cash Flow Year 1</t>
  </si>
  <si>
    <t>Total</t>
  </si>
  <si>
    <t>Invester 1</t>
  </si>
  <si>
    <t>Invester 2</t>
  </si>
  <si>
    <t>Wraps</t>
  </si>
  <si>
    <t>EXPENSES</t>
  </si>
  <si>
    <r>
      <rPr>
        <b/>
        <sz val="11"/>
        <color theme="1"/>
        <rFont val="Calibri"/>
        <family val="2"/>
        <scheme val="minor"/>
      </rPr>
      <t>snack</t>
    </r>
    <r>
      <rPr>
        <sz val="11"/>
        <color theme="1"/>
        <rFont val="Calibri"/>
        <family val="2"/>
        <scheme val="minor"/>
      </rPr>
      <t>s</t>
    </r>
  </si>
  <si>
    <t xml:space="preserve">Cash in </t>
  </si>
  <si>
    <t xml:space="preserve">Total Sales 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</si>
  <si>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</si>
  <si>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</si>
  <si>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</si>
  <si>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</si>
  <si>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</si>
  <si>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</si>
  <si>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</si>
  <si>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</si>
  <si>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March</t>
  </si>
  <si>
    <t xml:space="preserve">Cash out </t>
  </si>
  <si>
    <t xml:space="preserve">Transportation </t>
  </si>
  <si>
    <t xml:space="preserve">Advertising </t>
  </si>
  <si>
    <t>Net Cash Flow</t>
  </si>
  <si>
    <t>Tadka bowls</t>
  </si>
  <si>
    <t>The assumption to increase the gross revenue every month is .05.</t>
  </si>
  <si>
    <t xml:space="preserve">January </t>
  </si>
  <si>
    <t xml:space="preserve">February </t>
  </si>
  <si>
    <t>April</t>
  </si>
  <si>
    <t>Feburary</t>
  </si>
  <si>
    <t>Number</t>
  </si>
  <si>
    <t>TOTAL</t>
  </si>
  <si>
    <t>NET Profit Before Tax</t>
  </si>
  <si>
    <t>Snacks</t>
  </si>
  <si>
    <t>is 0.08 percent.</t>
  </si>
  <si>
    <t>TADKA BOWL</t>
  </si>
  <si>
    <t>WEAPS</t>
  </si>
  <si>
    <t>STREET SNACKS</t>
  </si>
  <si>
    <t>Wraps and rolls</t>
  </si>
  <si>
    <t xml:space="preserve">street snacks </t>
  </si>
  <si>
    <t>ingredients</t>
  </si>
  <si>
    <t xml:space="preserve">September </t>
  </si>
  <si>
    <t>ASSETS</t>
  </si>
  <si>
    <t>Food truck deposit</t>
  </si>
  <si>
    <t>Basic cooking inventory</t>
  </si>
  <si>
    <t>Packaging inventory</t>
  </si>
  <si>
    <t>Branding design</t>
  </si>
  <si>
    <t xml:space="preserve">Licences </t>
  </si>
  <si>
    <t>Total Assets</t>
  </si>
  <si>
    <t xml:space="preserve">LIABILITIES &amp; OWNER EQUITY </t>
  </si>
  <si>
    <t xml:space="preserve">Liabilities </t>
  </si>
  <si>
    <t>Owner contribution</t>
  </si>
  <si>
    <t>Investor 1</t>
  </si>
  <si>
    <t>Total Owner's  Equity</t>
  </si>
  <si>
    <t>Total Liabilities &amp; Equity</t>
  </si>
  <si>
    <t>Check ( Assets - Liabilities &amp; Equity )</t>
  </si>
  <si>
    <t>business loan</t>
  </si>
  <si>
    <t xml:space="preserve">PRICE </t>
  </si>
  <si>
    <t>Intial food inventory</t>
  </si>
  <si>
    <t>Website setup</t>
  </si>
  <si>
    <t>Opening cash capital</t>
  </si>
  <si>
    <t>BALANCE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</si>
</sst>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\$#,##0.00"/>
    <numFmt numFmtId="165" formatCode="_-&quot;$&quot;* #,##0_-;\-&quot;$&quot;* #,##0_-;_-&quot;$&quot;* &quot;-&quot;??_-;_-@_-"/>
    <numFmt numFmtId="166" formatCode="\$#,##0"/>
  </numFmts>
  <fonts count="12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4"/>
      <name val="Calibri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2CC"/>
      </patternFill>
    </fill>
    <fill>
      <patternFill patternType="solid">
        <fgColor rgb="FFFFFF00"/>
        <bgColor rgb="FFCCFF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0" fontId="3" fillId="2" borderId="0" xfId="0" applyFont="1" applyFill="1"/>
    <xf numFmtId="0" fontId="4" fillId="0" borderId="0" xfId="0" applyFont="1"/>
    <xf numFmtId="164" fontId="4" fillId="0" borderId="0" xfId="0" applyNumberFormat="1" applyFont="1"/>
    <xf numFmtId="0" fontId="0" fillId="3" borderId="0" xfId="0" applyFill="1"/>
    <xf numFmtId="1" fontId="3" fillId="2" borderId="0" xfId="0" applyNumberFormat="1" applyFont="1" applyFill="1"/>
    <xf numFmtId="1" fontId="0" fillId="0" borderId="0" xfId="0" applyNumberFormat="1"/>
    <xf numFmtId="44" fontId="4" fillId="0" borderId="0" xfId="1" applyFont="1"/>
    <xf numFmtId="0" fontId="5" fillId="2" borderId="0" xfId="0" applyFont="1" applyFill="1"/>
    <xf numFmtId="0" fontId="9" fillId="2" borderId="0" xfId="0" applyFont="1" applyFill="1"/>
    <xf numFmtId="1" fontId="9" fillId="2" borderId="0" xfId="0" applyNumberFormat="1" applyFont="1" applyFill="1"/>
    <xf numFmtId="1" fontId="0" fillId="0" borderId="0" xfId="1" applyNumberFormat="1" applyFont="1"/>
    <xf numFmtId="166" fontId="0" fillId="0" borderId="0" xfId="0" applyNumberFormat="1"/>
    <xf numFmtId="166" fontId="4" fillId="0" borderId="0" xfId="0" applyNumberFormat="1" applyFont="1"/>
    <xf numFmtId="0" fontId="4" fillId="4" borderId="0" xfId="0" applyFont="1" applyFill="1"/>
    <xf numFmtId="44" fontId="4" fillId="4" borderId="0" xfId="1" applyFont="1" applyFill="1"/>
    <xf numFmtId="164" fontId="0" fillId="4" borderId="0" xfId="0" applyNumberFormat="1" applyFill="1"/>
    <xf numFmtId="0" fontId="0" fillId="4" borderId="0" xfId="0" applyFill="1"/>
    <xf numFmtId="0" fontId="5" fillId="5" borderId="0" xfId="0" applyFont="1" applyFill="1"/>
    <xf numFmtId="0" fontId="3" fillId="5" borderId="0" xfId="0" applyFont="1" applyFill="1"/>
    <xf numFmtId="1" fontId="4" fillId="4" borderId="0" xfId="0" applyNumberFormat="1" applyFont="1" applyFill="1"/>
    <xf numFmtId="0" fontId="7" fillId="4" borderId="0" xfId="0" applyFont="1" applyFill="1"/>
    <xf numFmtId="0" fontId="4" fillId="3" borderId="0" xfId="0" applyFont="1" applyFill="1"/>
    <xf numFmtId="0" fontId="11" fillId="0" borderId="0" xfId="0" applyFont="1"/>
    <xf numFmtId="0" fontId="10" fillId="5" borderId="0" xfId="0" applyFont="1" applyFill="1"/>
    <xf numFmtId="1" fontId="5" fillId="5" borderId="0" xfId="0" applyNumberFormat="1" applyFont="1" applyFill="1"/>
    <xf numFmtId="0" fontId="1" fillId="5" borderId="0" xfId="0" applyFont="1" applyFill="1"/>
    <xf numFmtId="166" fontId="0" fillId="0" borderId="0" xfId="1" applyNumberFormat="1" applyFont="1" applyAlignment="1">
      <alignment horizontal="center"/>
    </xf>
    <xf numFmtId="44" fontId="0" fillId="4" borderId="0" xfId="1" applyFont="1" applyFill="1"/>
    <xf numFmtId="166" fontId="4" fillId="4" borderId="0" xfId="0" applyNumberFormat="1" applyFont="1" applyFill="1"/>
    <xf numFmtId="165" fontId="0" fillId="0" borderId="0" xfId="1" applyNumberFormat="1" applyFont="1"/>
    <xf numFmtId="165" fontId="4" fillId="4" borderId="0" xfId="1" applyNumberFormat="1" applyFont="1" applyFill="1"/>
    <xf numFmtId="165" fontId="4" fillId="0" borderId="0" xfId="1" applyNumberFormat="1" applyFont="1"/>
    <xf numFmtId="165" fontId="6" fillId="0" borderId="0" xfId="1" applyNumberFormat="1" applyFont="1"/>
    <xf numFmtId="0" fontId="4" fillId="4" borderId="0" xfId="0" applyFont="1" applyFill="1" applyAlignment="1">
      <alignment horizontal="center"/>
    </xf>
    <xf numFmtId="165" fontId="0" fillId="4" borderId="0" xfId="1" applyNumberFormat="1" applyFont="1" applyFill="1"/>
    <xf numFmtId="165" fontId="4" fillId="4" borderId="0" xfId="0" applyNumberFormat="1" applyFont="1" applyFill="1"/>
    <xf numFmtId="0" fontId="1" fillId="4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0" fillId="4" borderId="2" xfId="0" applyFill="1" applyBorder="1"/>
    <xf numFmtId="0" fontId="0" fillId="6" borderId="0" xfId="0" applyFill="1" applyAlignment="1">
      <alignment horizontal="left" vertical="top" wrapText="1"/>
    </xf>
    <xf numFmtId="0" fontId="0" fillId="4" borderId="0" xfId="0" applyFill="1"/>
    <xf numFmtId="0" fontId="2" fillId="5" borderId="0" xfId="0" applyFont="1" applyFill="1" applyAlignment="1">
      <alignment horizontal="center"/>
    </xf>
    <xf numFmtId="165" fontId="0" fillId="0" borderId="0" xfId="0" applyNumberFormat="1"/>
    <xf numFmtId="165" fontId="4" fillId="3" borderId="0" xfId="0" applyNumberFormat="1" applyFont="1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zoomScale="83" zoomScaleNormal="100" workbookViewId="0">
      <selection activeCell="I10" sqref="I10"/>
    </sheetView>
  </sheetViews>
  <sheetFormatPr defaultRowHeight="14.4" x14ac:dyDescent="0.3"/>
  <cols>
    <col min="1" max="1" width="40" customWidth="1"/>
    <col min="2" max="2" width="18" customWidth="1"/>
    <col min="4" max="7" width="22" customWidth="1"/>
  </cols>
  <sheetData>
    <row r="1" spans="1:7" x14ac:dyDescent="0.3">
      <c r="A1" s="3"/>
      <c r="B1" s="3"/>
      <c r="C1" s="3"/>
      <c r="D1" s="3"/>
      <c r="E1" s="3"/>
      <c r="F1" s="3"/>
      <c r="G1" s="3"/>
    </row>
    <row r="2" spans="1:7" ht="18" customHeight="1" x14ac:dyDescent="0.35">
      <c r="A2" s="45" t="s">
        <v>0</v>
      </c>
      <c r="B2" s="44"/>
    </row>
    <row r="3" spans="1:7" x14ac:dyDescent="0.3">
      <c r="A3" s="41" t="s">
        <v>1</v>
      </c>
      <c r="B3" s="42"/>
    </row>
    <row r="4" spans="1:7" x14ac:dyDescent="0.3">
      <c r="A4" s="39" t="s">
        <v>2</v>
      </c>
      <c r="B4" s="39" t="s">
        <v>3</v>
      </c>
      <c r="D4" s="43" t="s">
        <v>4</v>
      </c>
      <c r="E4" s="44"/>
      <c r="F4" s="44"/>
      <c r="G4" s="44"/>
    </row>
    <row r="5" spans="1:7" x14ac:dyDescent="0.3">
      <c r="A5" s="1" t="s">
        <v>5</v>
      </c>
      <c r="B5" s="2">
        <v>8000</v>
      </c>
      <c r="D5" s="44"/>
      <c r="E5" s="44"/>
      <c r="F5" s="44"/>
      <c r="G5" s="44"/>
    </row>
    <row r="6" spans="1:7" x14ac:dyDescent="0.3">
      <c r="A6" s="1" t="s">
        <v>6</v>
      </c>
      <c r="B6" s="2">
        <v>750</v>
      </c>
      <c r="D6" s="44"/>
      <c r="E6" s="44"/>
      <c r="F6" s="44"/>
      <c r="G6" s="44"/>
    </row>
    <row r="7" spans="1:7" x14ac:dyDescent="0.3">
      <c r="A7" s="1" t="s">
        <v>7</v>
      </c>
      <c r="B7" s="2">
        <v>600</v>
      </c>
      <c r="D7" s="44"/>
      <c r="E7" s="44"/>
      <c r="F7" s="44"/>
      <c r="G7" s="44"/>
    </row>
    <row r="8" spans="1:7" x14ac:dyDescent="0.3">
      <c r="A8" s="1" t="s">
        <v>8</v>
      </c>
      <c r="B8" s="2">
        <v>250</v>
      </c>
      <c r="D8" s="44"/>
      <c r="E8" s="44"/>
      <c r="F8" s="44"/>
      <c r="G8" s="44"/>
    </row>
    <row r="9" spans="1:7" x14ac:dyDescent="0.3">
      <c r="A9" s="1" t="s">
        <v>9</v>
      </c>
      <c r="B9" s="2">
        <v>450</v>
      </c>
    </row>
    <row r="10" spans="1:7" x14ac:dyDescent="0.3">
      <c r="A10" s="41" t="s">
        <v>10</v>
      </c>
      <c r="B10" s="42"/>
    </row>
    <row r="11" spans="1:7" x14ac:dyDescent="0.3">
      <c r="A11" s="1" t="s">
        <v>11</v>
      </c>
      <c r="B11" s="2">
        <v>12000</v>
      </c>
    </row>
    <row r="12" spans="1:7" x14ac:dyDescent="0.3">
      <c r="A12" s="1" t="s">
        <v>41</v>
      </c>
      <c r="B12" s="2">
        <v>5000</v>
      </c>
      <c r="D12" s="43" t="s">
        <v>12</v>
      </c>
      <c r="E12" s="44"/>
      <c r="F12" s="44"/>
      <c r="G12" s="44"/>
    </row>
    <row r="13" spans="1:7" x14ac:dyDescent="0.3">
      <c r="A13" s="1" t="s">
        <v>42</v>
      </c>
      <c r="B13" s="2">
        <v>3000</v>
      </c>
      <c r="D13" s="44"/>
      <c r="E13" s="44"/>
      <c r="F13" s="44"/>
      <c r="G13" s="44"/>
    </row>
    <row r="14" spans="1:7" x14ac:dyDescent="0.3">
      <c r="A14" s="1" t="s">
        <v>13</v>
      </c>
      <c r="B14" s="2">
        <v>1000</v>
      </c>
      <c r="D14" s="44"/>
      <c r="E14" s="44"/>
      <c r="F14" s="44"/>
      <c r="G14" s="44"/>
    </row>
    <row r="15" spans="1:7" x14ac:dyDescent="0.3">
      <c r="A15" s="1" t="s">
        <v>93</v>
      </c>
      <c r="B15" s="2">
        <v>25600</v>
      </c>
      <c r="D15" s="44"/>
      <c r="E15" s="44"/>
      <c r="F15" s="44"/>
      <c r="G15" s="44"/>
    </row>
    <row r="16" spans="1:7" x14ac:dyDescent="0.3">
      <c r="A16" s="1"/>
      <c r="B16" s="2"/>
      <c r="D16" s="44"/>
      <c r="E16" s="44"/>
      <c r="F16" s="44"/>
      <c r="G16" s="44"/>
    </row>
    <row r="17" spans="1:7" x14ac:dyDescent="0.3">
      <c r="A17" s="39" t="s">
        <v>14</v>
      </c>
      <c r="B17" s="40">
        <f>SUM(B11:B16)</f>
        <v>46600</v>
      </c>
      <c r="D17" s="44"/>
      <c r="E17" s="44"/>
      <c r="F17" s="44"/>
      <c r="G17" s="44"/>
    </row>
    <row r="19" spans="1:7" x14ac:dyDescent="0.3">
      <c r="A19" s="41" t="s">
        <v>15</v>
      </c>
      <c r="B19" s="42"/>
    </row>
    <row r="20" spans="1:7" x14ac:dyDescent="0.3">
      <c r="A20" s="1" t="s">
        <v>16</v>
      </c>
      <c r="B20" s="2">
        <v>30000</v>
      </c>
      <c r="D20" s="43" t="s">
        <v>17</v>
      </c>
      <c r="E20" s="44"/>
      <c r="F20" s="44"/>
      <c r="G20" s="44"/>
    </row>
    <row r="21" spans="1:7" x14ac:dyDescent="0.3">
      <c r="A21" s="1" t="s">
        <v>18</v>
      </c>
      <c r="B21" s="2">
        <v>8000</v>
      </c>
      <c r="D21" s="44"/>
      <c r="E21" s="44"/>
      <c r="F21" s="44"/>
      <c r="G21" s="44"/>
    </row>
    <row r="22" spans="1:7" x14ac:dyDescent="0.3">
      <c r="A22" s="1" t="s">
        <v>19</v>
      </c>
      <c r="B22" s="2">
        <v>1500</v>
      </c>
      <c r="D22" s="44"/>
      <c r="E22" s="44"/>
      <c r="F22" s="44"/>
      <c r="G22" s="44"/>
    </row>
    <row r="23" spans="1:7" x14ac:dyDescent="0.3">
      <c r="A23" s="1" t="s">
        <v>20</v>
      </c>
      <c r="B23" s="2">
        <v>700</v>
      </c>
      <c r="D23" s="44"/>
      <c r="E23" s="44"/>
      <c r="F23" s="44"/>
      <c r="G23" s="44"/>
    </row>
    <row r="24" spans="1:7" x14ac:dyDescent="0.3">
      <c r="A24" s="1" t="s">
        <v>21</v>
      </c>
      <c r="B24" s="2">
        <v>400</v>
      </c>
      <c r="D24" s="44"/>
      <c r="E24" s="44"/>
      <c r="F24" s="44"/>
      <c r="G24" s="44"/>
    </row>
    <row r="25" spans="1:7" x14ac:dyDescent="0.3">
      <c r="A25" s="1" t="s">
        <v>22</v>
      </c>
      <c r="B25" s="2">
        <v>6000</v>
      </c>
    </row>
    <row r="26" spans="1:7" x14ac:dyDescent="0.3">
      <c r="A26" s="39" t="s">
        <v>23</v>
      </c>
      <c r="B26" s="40">
        <f>SUM(B20:B25)</f>
        <v>46600</v>
      </c>
    </row>
  </sheetData>
  <mergeCells count="7">
    <mergeCell ref="A19:B19"/>
    <mergeCell ref="D20:G24"/>
    <mergeCell ref="A2:B2"/>
    <mergeCell ref="A3:B3"/>
    <mergeCell ref="D4:G8"/>
    <mergeCell ref="A10:B10"/>
    <mergeCell ref="D12:G1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6"/>
  <sheetViews>
    <sheetView zoomScaleNormal="100" workbookViewId="0">
      <selection activeCell="K20" sqref="K20"/>
    </sheetView>
  </sheetViews>
  <sheetFormatPr defaultRowHeight="14.4" x14ac:dyDescent="0.3"/>
  <cols>
    <col min="1" max="1" width="24.33203125" bestFit="1" customWidth="1"/>
    <col min="2" max="2" width="16.109375" customWidth="1"/>
    <col min="3" max="3" width="13.5546875" customWidth="1"/>
    <col min="4" max="4" width="11.109375" customWidth="1"/>
    <col min="5" max="5" width="11.88671875" customWidth="1"/>
    <col min="6" max="6" width="11.33203125" customWidth="1"/>
    <col min="7" max="7" width="12.33203125" customWidth="1"/>
    <col min="8" max="8" width="10.33203125" customWidth="1"/>
    <col min="9" max="9" width="11.21875" customWidth="1"/>
    <col min="10" max="10" width="12.21875" customWidth="1"/>
    <col min="11" max="11" width="12.33203125" customWidth="1"/>
    <col min="12" max="12" width="11.88671875" customWidth="1"/>
    <col min="13" max="13" width="12.88671875" customWidth="1"/>
    <col min="14" max="14" width="13.44140625" customWidth="1"/>
    <col min="15" max="15" width="12.6640625" customWidth="1"/>
  </cols>
  <sheetData>
    <row r="1" spans="1:16" x14ac:dyDescent="0.3">
      <c r="A1" s="26" t="s">
        <v>24</v>
      </c>
      <c r="B1" s="20" t="s">
        <v>63</v>
      </c>
      <c r="C1" s="20" t="s">
        <v>64</v>
      </c>
      <c r="D1" s="20" t="s">
        <v>56</v>
      </c>
      <c r="E1" s="27" t="s">
        <v>65</v>
      </c>
      <c r="F1" s="27" t="s">
        <v>25</v>
      </c>
      <c r="G1" s="27" t="s">
        <v>48</v>
      </c>
      <c r="H1" s="27" t="s">
        <v>49</v>
      </c>
      <c r="I1" s="27" t="s">
        <v>50</v>
      </c>
      <c r="J1" s="20" t="s">
        <v>51</v>
      </c>
      <c r="K1" s="20" t="s">
        <v>52</v>
      </c>
      <c r="L1" s="27" t="s">
        <v>53</v>
      </c>
      <c r="M1" s="27" t="s">
        <v>54</v>
      </c>
      <c r="N1" s="27" t="s">
        <v>40</v>
      </c>
    </row>
    <row r="2" spans="1:16" s="6" customFormat="1" hidden="1" x14ac:dyDescent="0.3">
      <c r="A2" s="26"/>
      <c r="B2" s="3">
        <v>120</v>
      </c>
      <c r="C2" s="3">
        <f>B2*0.05+B2</f>
        <v>126</v>
      </c>
      <c r="D2" s="7">
        <f t="shared" ref="D2:J2" si="0">C2*0.05+C2</f>
        <v>132.30000000000001</v>
      </c>
      <c r="E2" s="7">
        <f t="shared" si="0"/>
        <v>138.91500000000002</v>
      </c>
      <c r="F2" s="7">
        <f t="shared" si="0"/>
        <v>145.86075000000002</v>
      </c>
      <c r="G2" s="7">
        <f t="shared" si="0"/>
        <v>153.15378750000002</v>
      </c>
      <c r="H2" s="7">
        <f t="shared" si="0"/>
        <v>160.81147687500001</v>
      </c>
      <c r="I2" s="7">
        <f>H2*0.05+H2</f>
        <v>168.85205071875001</v>
      </c>
      <c r="J2" s="7">
        <f t="shared" si="0"/>
        <v>177.29465325468752</v>
      </c>
      <c r="K2" s="3">
        <v>121</v>
      </c>
      <c r="L2" s="3">
        <f>K2*0.05+K2</f>
        <v>127.05</v>
      </c>
      <c r="M2" s="7">
        <f t="shared" ref="M2" si="1">L2*0.05+L2</f>
        <v>133.4025</v>
      </c>
      <c r="N2" s="19"/>
    </row>
    <row r="3" spans="1:16" x14ac:dyDescent="0.3">
      <c r="A3" s="16" t="s">
        <v>26</v>
      </c>
      <c r="B3" s="14">
        <f t="shared" ref="B3:M3" si="2">B2*$P$13</f>
        <v>1440</v>
      </c>
      <c r="C3" s="14">
        <f t="shared" si="2"/>
        <v>1512</v>
      </c>
      <c r="D3" s="14">
        <f t="shared" si="2"/>
        <v>1587.6000000000001</v>
      </c>
      <c r="E3" s="14">
        <f t="shared" si="2"/>
        <v>1666.9800000000002</v>
      </c>
      <c r="F3" s="14">
        <f t="shared" si="2"/>
        <v>1750.3290000000002</v>
      </c>
      <c r="G3" s="14">
        <f t="shared" si="2"/>
        <v>1837.8454500000003</v>
      </c>
      <c r="H3" s="14">
        <f t="shared" si="2"/>
        <v>1929.7377225</v>
      </c>
      <c r="I3" s="14">
        <f t="shared" si="2"/>
        <v>2026.2246086250002</v>
      </c>
      <c r="J3" s="14">
        <f t="shared" si="2"/>
        <v>2127.5358390562501</v>
      </c>
      <c r="K3" s="14">
        <f t="shared" si="2"/>
        <v>1452</v>
      </c>
      <c r="L3" s="14">
        <f t="shared" si="2"/>
        <v>1524.6</v>
      </c>
      <c r="M3" s="14">
        <f t="shared" si="2"/>
        <v>1600.83</v>
      </c>
      <c r="N3" s="31">
        <f>SUM(B3:M3)</f>
        <v>20455.682620181251</v>
      </c>
    </row>
    <row r="4" spans="1:16" s="8" customFormat="1" hidden="1" x14ac:dyDescent="0.3">
      <c r="A4" s="22"/>
      <c r="B4" s="29">
        <v>80</v>
      </c>
      <c r="C4" s="14">
        <f>B4*0.05+B4</f>
        <v>84</v>
      </c>
      <c r="D4" s="14">
        <f t="shared" ref="D4:J4" si="3">C4*0.05+C4</f>
        <v>88.2</v>
      </c>
      <c r="E4" s="14">
        <f t="shared" si="3"/>
        <v>92.61</v>
      </c>
      <c r="F4" s="14">
        <f t="shared" si="3"/>
        <v>97.240499999999997</v>
      </c>
      <c r="G4" s="14">
        <f t="shared" si="3"/>
        <v>102.102525</v>
      </c>
      <c r="H4" s="14">
        <f t="shared" si="3"/>
        <v>107.20765125</v>
      </c>
      <c r="I4" s="14">
        <f t="shared" si="3"/>
        <v>112.5680338125</v>
      </c>
      <c r="J4" s="14">
        <f t="shared" si="3"/>
        <v>118.196435503125</v>
      </c>
      <c r="K4" s="29">
        <v>81</v>
      </c>
      <c r="L4" s="14">
        <f>K4*0.05+K4</f>
        <v>85.05</v>
      </c>
      <c r="M4" s="14">
        <f t="shared" ref="M4" si="4">L4*0.05+L4</f>
        <v>89.302499999999995</v>
      </c>
      <c r="N4" s="31"/>
    </row>
    <row r="5" spans="1:16" x14ac:dyDescent="0.3">
      <c r="A5" s="16" t="s">
        <v>27</v>
      </c>
      <c r="B5" s="14">
        <f t="shared" ref="B5:M5" si="5">B4*$P$14</f>
        <v>800</v>
      </c>
      <c r="C5" s="14">
        <f t="shared" si="5"/>
        <v>840</v>
      </c>
      <c r="D5" s="14">
        <f t="shared" si="5"/>
        <v>882</v>
      </c>
      <c r="E5" s="14">
        <f t="shared" si="5"/>
        <v>926.1</v>
      </c>
      <c r="F5" s="14">
        <f t="shared" si="5"/>
        <v>972.40499999999997</v>
      </c>
      <c r="G5" s="14">
        <f t="shared" si="5"/>
        <v>1021.02525</v>
      </c>
      <c r="H5" s="14">
        <f t="shared" si="5"/>
        <v>1072.0765125</v>
      </c>
      <c r="I5" s="14">
        <f t="shared" si="5"/>
        <v>1125.6803381250002</v>
      </c>
      <c r="J5" s="14">
        <f t="shared" si="5"/>
        <v>1181.9643550312501</v>
      </c>
      <c r="K5" s="14">
        <f t="shared" si="5"/>
        <v>810</v>
      </c>
      <c r="L5" s="14">
        <f t="shared" si="5"/>
        <v>850.5</v>
      </c>
      <c r="M5" s="14">
        <f t="shared" si="5"/>
        <v>893.02499999999998</v>
      </c>
      <c r="N5" s="31">
        <f>SUM(B5:M5)</f>
        <v>11374.776455656249</v>
      </c>
    </row>
    <row r="6" spans="1:16" hidden="1" x14ac:dyDescent="0.3">
      <c r="A6" s="16"/>
      <c r="B6" s="14">
        <v>100</v>
      </c>
      <c r="C6" s="14">
        <f>B6*0.06+B6</f>
        <v>106</v>
      </c>
      <c r="D6" s="14">
        <f>C6*0.06+C6</f>
        <v>112.36</v>
      </c>
      <c r="E6" s="14">
        <f t="shared" ref="E6:J6" si="6">D6*0.06+D6</f>
        <v>119.1016</v>
      </c>
      <c r="F6" s="14">
        <f t="shared" si="6"/>
        <v>126.247696</v>
      </c>
      <c r="G6" s="14">
        <f t="shared" si="6"/>
        <v>133.82255776</v>
      </c>
      <c r="H6" s="14">
        <f t="shared" si="6"/>
        <v>141.85191122559999</v>
      </c>
      <c r="I6" s="14">
        <f t="shared" si="6"/>
        <v>150.36302589913601</v>
      </c>
      <c r="J6" s="14">
        <f t="shared" si="6"/>
        <v>159.38480745308416</v>
      </c>
      <c r="K6" s="14">
        <v>101</v>
      </c>
      <c r="L6" s="14">
        <f>K6*0.06+K6</f>
        <v>107.06</v>
      </c>
      <c r="M6" s="14">
        <f>L6*0.06+L6</f>
        <v>113.4836</v>
      </c>
      <c r="N6" s="31"/>
    </row>
    <row r="7" spans="1:16" x14ac:dyDescent="0.3">
      <c r="A7" s="16" t="s">
        <v>28</v>
      </c>
      <c r="B7" s="14">
        <v>800</v>
      </c>
      <c r="C7" s="14">
        <v>880</v>
      </c>
      <c r="D7" s="14">
        <v>920</v>
      </c>
      <c r="E7" s="14">
        <v>960</v>
      </c>
      <c r="F7" s="14">
        <v>1040</v>
      </c>
      <c r="G7" s="14">
        <v>1080</v>
      </c>
      <c r="H7" s="14">
        <v>1120</v>
      </c>
      <c r="I7" s="14">
        <v>1200</v>
      </c>
      <c r="J7" s="14">
        <v>1280</v>
      </c>
      <c r="K7" s="14">
        <v>1314.44444444444</v>
      </c>
      <c r="L7" s="14">
        <v>1371.1111111111099</v>
      </c>
      <c r="M7" s="14">
        <v>1427.7777777777801</v>
      </c>
      <c r="N7" s="31">
        <f>SUM(B7:M7)</f>
        <v>13393.333333333328</v>
      </c>
    </row>
    <row r="8" spans="1:16" x14ac:dyDescent="0.3">
      <c r="A8" s="16" t="s">
        <v>29</v>
      </c>
      <c r="B8" s="14">
        <f>B3+B5+B7</f>
        <v>3040</v>
      </c>
      <c r="C8" s="14">
        <f>C3+C5+C7</f>
        <v>3232</v>
      </c>
      <c r="D8" s="14">
        <f>D3+D5+D7</f>
        <v>3389.6000000000004</v>
      </c>
      <c r="E8" s="14">
        <f t="shared" ref="E8:J8" si="7">E3+E5+E7</f>
        <v>3553.0800000000004</v>
      </c>
      <c r="F8" s="14">
        <f t="shared" si="7"/>
        <v>3762.7340000000004</v>
      </c>
      <c r="G8" s="14">
        <f t="shared" si="7"/>
        <v>3938.8707000000004</v>
      </c>
      <c r="H8" s="14">
        <f t="shared" si="7"/>
        <v>4121.8142349999998</v>
      </c>
      <c r="I8" s="14">
        <f t="shared" si="7"/>
        <v>4351.9049467500008</v>
      </c>
      <c r="J8" s="14">
        <f t="shared" si="7"/>
        <v>4589.5001940874999</v>
      </c>
      <c r="K8" s="14">
        <f>K3+K5+K7</f>
        <v>3576.4444444444398</v>
      </c>
      <c r="L8" s="14">
        <f>L3+L5+L7</f>
        <v>3746.2111111111099</v>
      </c>
      <c r="M8" s="14">
        <f>M3+M5+M7</f>
        <v>3921.6327777777801</v>
      </c>
      <c r="N8" s="31">
        <f>SUM(B8:M8)</f>
        <v>45223.792409170826</v>
      </c>
    </row>
    <row r="9" spans="1:16" x14ac:dyDescent="0.3">
      <c r="A9" s="16"/>
      <c r="B9" s="14"/>
      <c r="C9" s="14"/>
      <c r="D9" s="14"/>
      <c r="E9" s="14"/>
      <c r="F9" s="14"/>
      <c r="G9" s="14"/>
      <c r="H9" s="14"/>
      <c r="I9" s="14"/>
      <c r="J9" s="14"/>
      <c r="K9" s="15"/>
      <c r="L9" s="14"/>
      <c r="M9" s="14"/>
      <c r="N9" s="31"/>
    </row>
    <row r="10" spans="1:16" ht="15.6" x14ac:dyDescent="0.3">
      <c r="A10" s="23" t="s">
        <v>44</v>
      </c>
      <c r="B10" s="14"/>
      <c r="C10" s="14"/>
      <c r="D10" s="14"/>
      <c r="E10" s="14"/>
      <c r="F10" s="14"/>
      <c r="G10" s="14"/>
      <c r="H10" s="14"/>
      <c r="I10" s="14"/>
      <c r="J10" s="14"/>
      <c r="K10" s="15"/>
      <c r="L10" s="14"/>
      <c r="M10" s="14"/>
      <c r="N10" s="31"/>
    </row>
    <row r="11" spans="1:16" x14ac:dyDescent="0.3">
      <c r="A11" s="16"/>
      <c r="B11" s="14"/>
      <c r="C11" s="14"/>
      <c r="D11" s="14"/>
      <c r="E11" s="14"/>
      <c r="F11" s="14"/>
      <c r="G11" s="14"/>
      <c r="H11" s="14"/>
      <c r="I11" s="14"/>
      <c r="J11" s="14"/>
      <c r="K11" s="15"/>
      <c r="L11" s="14"/>
      <c r="M11" s="14"/>
      <c r="N11" s="31"/>
    </row>
    <row r="12" spans="1:16" x14ac:dyDescent="0.3">
      <c r="A12" s="16" t="s">
        <v>31</v>
      </c>
      <c r="B12" s="14">
        <f t="shared" ref="B12:M12" si="8">B8*0.01</f>
        <v>30.400000000000002</v>
      </c>
      <c r="C12" s="14">
        <f t="shared" si="8"/>
        <v>32.32</v>
      </c>
      <c r="D12" s="14">
        <f t="shared" si="8"/>
        <v>33.896000000000001</v>
      </c>
      <c r="E12" s="14">
        <f t="shared" si="8"/>
        <v>35.530800000000006</v>
      </c>
      <c r="F12" s="14">
        <f t="shared" si="8"/>
        <v>37.627340000000004</v>
      </c>
      <c r="G12" s="14">
        <f t="shared" si="8"/>
        <v>39.388707000000004</v>
      </c>
      <c r="H12" s="14">
        <f t="shared" si="8"/>
        <v>41.218142350000001</v>
      </c>
      <c r="I12" s="14">
        <f t="shared" si="8"/>
        <v>43.519049467500011</v>
      </c>
      <c r="J12" s="14">
        <f t="shared" si="8"/>
        <v>45.895001940874998</v>
      </c>
      <c r="K12" s="14">
        <f t="shared" si="8"/>
        <v>35.764444444444401</v>
      </c>
      <c r="L12" s="14">
        <f t="shared" si="8"/>
        <v>37.462111111111099</v>
      </c>
      <c r="M12" s="14">
        <f t="shared" si="8"/>
        <v>39.216327777777799</v>
      </c>
      <c r="N12" s="31">
        <f>SUM(B12:M12)</f>
        <v>452.23792409170829</v>
      </c>
    </row>
    <row r="13" spans="1:16" x14ac:dyDescent="0.3">
      <c r="A13" s="16" t="s">
        <v>32</v>
      </c>
      <c r="B13" s="14">
        <f t="shared" ref="B13:I13" si="9">B8*0.3</f>
        <v>912</v>
      </c>
      <c r="C13" s="14">
        <f t="shared" si="9"/>
        <v>969.59999999999991</v>
      </c>
      <c r="D13" s="14">
        <f t="shared" si="9"/>
        <v>1016.8800000000001</v>
      </c>
      <c r="E13" s="14">
        <f t="shared" si="9"/>
        <v>1065.924</v>
      </c>
      <c r="F13" s="14">
        <f t="shared" si="9"/>
        <v>1128.8202000000001</v>
      </c>
      <c r="G13" s="14">
        <f t="shared" si="9"/>
        <v>1181.66121</v>
      </c>
      <c r="H13" s="14">
        <f t="shared" si="9"/>
        <v>1236.5442704999998</v>
      </c>
      <c r="I13" s="14">
        <f t="shared" si="9"/>
        <v>1305.5714840250002</v>
      </c>
      <c r="J13" s="14">
        <v>380</v>
      </c>
      <c r="K13" s="14">
        <f>K8*0.3</f>
        <v>1072.9333333333318</v>
      </c>
      <c r="L13" s="14">
        <f>L8*0.3</f>
        <v>1123.863333333333</v>
      </c>
      <c r="M13" s="14">
        <f>M8*0.3</f>
        <v>1176.489833333334</v>
      </c>
      <c r="N13" s="31" t="b">
        <f>'Cash Flow Year 1'!B8=SUM(B13:M13)</f>
        <v>0</v>
      </c>
      <c r="O13" s="16" t="s">
        <v>61</v>
      </c>
      <c r="P13" s="18">
        <v>12</v>
      </c>
    </row>
    <row r="14" spans="1:16" x14ac:dyDescent="0.3">
      <c r="A14" s="16" t="s">
        <v>33</v>
      </c>
      <c r="B14" s="14">
        <f t="shared" ref="B14:M14" si="10">B8*0.01</f>
        <v>30.400000000000002</v>
      </c>
      <c r="C14" s="14">
        <f t="shared" si="10"/>
        <v>32.32</v>
      </c>
      <c r="D14" s="14">
        <f t="shared" si="10"/>
        <v>33.896000000000001</v>
      </c>
      <c r="E14" s="14">
        <f t="shared" si="10"/>
        <v>35.530800000000006</v>
      </c>
      <c r="F14" s="14">
        <f t="shared" si="10"/>
        <v>37.627340000000004</v>
      </c>
      <c r="G14" s="14">
        <f t="shared" si="10"/>
        <v>39.388707000000004</v>
      </c>
      <c r="H14" s="14">
        <f t="shared" si="10"/>
        <v>41.218142350000001</v>
      </c>
      <c r="I14" s="14">
        <f t="shared" si="10"/>
        <v>43.519049467500011</v>
      </c>
      <c r="J14" s="14">
        <f t="shared" si="10"/>
        <v>45.895001940874998</v>
      </c>
      <c r="K14" s="14">
        <f t="shared" si="10"/>
        <v>35.764444444444401</v>
      </c>
      <c r="L14" s="14">
        <f t="shared" si="10"/>
        <v>37.462111111111099</v>
      </c>
      <c r="M14" s="14">
        <f t="shared" si="10"/>
        <v>39.216327777777799</v>
      </c>
      <c r="N14" s="31">
        <f>SUM(B14:M14)</f>
        <v>452.23792409170829</v>
      </c>
      <c r="O14" s="16" t="s">
        <v>43</v>
      </c>
      <c r="P14" s="18">
        <v>10</v>
      </c>
    </row>
    <row r="15" spans="1:16" x14ac:dyDescent="0.3">
      <c r="A15" s="16" t="s">
        <v>34</v>
      </c>
      <c r="B15" s="14">
        <f t="shared" ref="B15:N15" si="11">B8*0.01</f>
        <v>30.400000000000002</v>
      </c>
      <c r="C15" s="14">
        <f t="shared" si="11"/>
        <v>32.32</v>
      </c>
      <c r="D15" s="14">
        <f t="shared" si="11"/>
        <v>33.896000000000001</v>
      </c>
      <c r="E15" s="14">
        <f t="shared" si="11"/>
        <v>35.530800000000006</v>
      </c>
      <c r="F15" s="14">
        <f t="shared" si="11"/>
        <v>37.627340000000004</v>
      </c>
      <c r="G15" s="14">
        <f t="shared" si="11"/>
        <v>39.388707000000004</v>
      </c>
      <c r="H15" s="14">
        <f t="shared" si="11"/>
        <v>41.218142350000001</v>
      </c>
      <c r="I15" s="14">
        <f t="shared" si="11"/>
        <v>43.519049467500011</v>
      </c>
      <c r="J15" s="14">
        <f t="shared" si="11"/>
        <v>45.895001940874998</v>
      </c>
      <c r="K15" s="14">
        <f t="shared" si="11"/>
        <v>35.764444444444401</v>
      </c>
      <c r="L15" s="14">
        <f t="shared" si="11"/>
        <v>37.462111111111099</v>
      </c>
      <c r="M15" s="14">
        <f t="shared" si="11"/>
        <v>39.216327777777799</v>
      </c>
      <c r="N15" s="31">
        <f t="shared" si="11"/>
        <v>452.23792409170829</v>
      </c>
      <c r="O15" s="19" t="s">
        <v>45</v>
      </c>
      <c r="P15" s="18">
        <v>8</v>
      </c>
    </row>
    <row r="16" spans="1:16" x14ac:dyDescent="0.3">
      <c r="A16" s="16" t="s">
        <v>35</v>
      </c>
      <c r="B16" s="14">
        <f>B12+B13+B14+B15</f>
        <v>1003.1999999999999</v>
      </c>
      <c r="C16" s="14">
        <f t="shared" ref="C16:M16" si="12">C12+C13+C14+C15</f>
        <v>1066.56</v>
      </c>
      <c r="D16" s="14">
        <f t="shared" si="12"/>
        <v>1118.568</v>
      </c>
      <c r="E16" s="14">
        <f t="shared" si="12"/>
        <v>1172.5164</v>
      </c>
      <c r="F16" s="14">
        <f t="shared" si="12"/>
        <v>1241.7022200000001</v>
      </c>
      <c r="G16" s="14">
        <f t="shared" si="12"/>
        <v>1299.8273310000002</v>
      </c>
      <c r="H16" s="14">
        <f t="shared" si="12"/>
        <v>1360.1986975500001</v>
      </c>
      <c r="I16" s="14">
        <f t="shared" si="12"/>
        <v>1436.1286324275004</v>
      </c>
      <c r="J16" s="14">
        <f t="shared" si="12"/>
        <v>517.68500582262493</v>
      </c>
      <c r="K16" s="14">
        <f t="shared" si="12"/>
        <v>1180.2266666666653</v>
      </c>
      <c r="L16" s="14">
        <f>L12+L13+L14+L15</f>
        <v>1236.2496666666666</v>
      </c>
      <c r="M16" s="14">
        <f t="shared" si="12"/>
        <v>1294.1388166666677</v>
      </c>
      <c r="N16" s="31">
        <f>SUM(B16:M16)</f>
        <v>13927.001436800125</v>
      </c>
    </row>
    <row r="17" spans="1:14" x14ac:dyDescent="0.3">
      <c r="A17" s="16" t="s">
        <v>36</v>
      </c>
      <c r="B17" s="14">
        <f t="shared" ref="B17:L17" si="13">B8-B16</f>
        <v>2036.8000000000002</v>
      </c>
      <c r="C17" s="14">
        <f t="shared" si="13"/>
        <v>2165.44</v>
      </c>
      <c r="D17" s="14">
        <f t="shared" si="13"/>
        <v>2271.0320000000002</v>
      </c>
      <c r="E17" s="14">
        <f t="shared" si="13"/>
        <v>2380.5636000000004</v>
      </c>
      <c r="F17" s="14">
        <f t="shared" si="13"/>
        <v>2521.0317800000003</v>
      </c>
      <c r="G17" s="14">
        <f t="shared" si="13"/>
        <v>2639.043369</v>
      </c>
      <c r="H17" s="14">
        <f t="shared" si="13"/>
        <v>2761.6155374499995</v>
      </c>
      <c r="I17" s="14">
        <f t="shared" si="13"/>
        <v>2915.7763143225002</v>
      </c>
      <c r="J17" s="14">
        <f t="shared" si="13"/>
        <v>4071.8151882648749</v>
      </c>
      <c r="K17" s="14">
        <f t="shared" si="13"/>
        <v>2396.2177777777742</v>
      </c>
      <c r="L17" s="14">
        <f t="shared" si="13"/>
        <v>2509.9614444444433</v>
      </c>
      <c r="M17" s="14">
        <f>M8-N23</f>
        <v>3921.6327777777801</v>
      </c>
      <c r="N17" s="31">
        <f>SUM(B17:M17)</f>
        <v>32590.929789037375</v>
      </c>
    </row>
    <row r="18" spans="1:14" x14ac:dyDescent="0.3">
      <c r="A18" s="16" t="s">
        <v>37</v>
      </c>
      <c r="B18" s="14">
        <v>307.2</v>
      </c>
      <c r="C18" s="14">
        <v>338.4</v>
      </c>
      <c r="D18" s="14">
        <v>354.6</v>
      </c>
      <c r="E18" s="14">
        <v>369</v>
      </c>
      <c r="F18" s="14">
        <v>387.6</v>
      </c>
      <c r="G18" s="14">
        <v>403.8</v>
      </c>
      <c r="H18" s="14">
        <v>406.2</v>
      </c>
      <c r="I18" s="14">
        <v>424.8</v>
      </c>
      <c r="J18" s="14">
        <v>495.6</v>
      </c>
      <c r="K18" s="14">
        <v>483.36666666666702</v>
      </c>
      <c r="L18" s="14">
        <v>502.54666666666702</v>
      </c>
      <c r="M18" s="14">
        <v>521.72666666666703</v>
      </c>
      <c r="N18" s="31">
        <f>SUM(B18:M18)</f>
        <v>4994.8400000000011</v>
      </c>
    </row>
    <row r="19" spans="1:14" x14ac:dyDescent="0.3">
      <c r="A19" s="16" t="s">
        <v>38</v>
      </c>
      <c r="B19" s="31">
        <v>2252.8000000000002</v>
      </c>
      <c r="C19" s="31">
        <v>2481.6</v>
      </c>
      <c r="D19" s="31">
        <v>2600.4</v>
      </c>
      <c r="E19" s="31">
        <v>2706</v>
      </c>
      <c r="F19" s="31">
        <v>2842.4</v>
      </c>
      <c r="G19" s="31">
        <v>2961.2</v>
      </c>
      <c r="H19" s="31">
        <v>2978.8</v>
      </c>
      <c r="I19" s="31">
        <v>3115.2</v>
      </c>
      <c r="J19" s="31">
        <v>3634.4</v>
      </c>
      <c r="K19" s="31">
        <v>3544.6888888888898</v>
      </c>
      <c r="L19" s="31">
        <v>3685.3422222222198</v>
      </c>
      <c r="M19" s="31">
        <v>3825.9955555555598</v>
      </c>
      <c r="N19" s="31">
        <f>SUM(B19:M19)</f>
        <v>36628.826666666668</v>
      </c>
    </row>
    <row r="23" spans="1:14" x14ac:dyDescent="0.3">
      <c r="B23" s="4"/>
      <c r="C23" s="9"/>
    </row>
    <row r="24" spans="1:14" x14ac:dyDescent="0.3">
      <c r="B24" s="4"/>
      <c r="C24" s="5"/>
    </row>
    <row r="25" spans="1:14" x14ac:dyDescent="0.3">
      <c r="B25" s="16" t="s">
        <v>62</v>
      </c>
      <c r="C25" s="17"/>
      <c r="D25" s="19"/>
      <c r="E25" s="19"/>
      <c r="F25" s="19"/>
    </row>
    <row r="26" spans="1:14" ht="15.6" x14ac:dyDescent="0.3">
      <c r="A26" s="25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1"/>
  <sheetViews>
    <sheetView workbookViewId="0">
      <selection activeCell="B8" sqref="B8"/>
    </sheetView>
  </sheetViews>
  <sheetFormatPr defaultRowHeight="14.4" x14ac:dyDescent="0.3"/>
  <cols>
    <col min="1" max="1" width="24.77734375" customWidth="1"/>
    <col min="2" max="2" width="12.6640625" customWidth="1"/>
    <col min="3" max="3" width="12.33203125" customWidth="1"/>
    <col min="4" max="4" width="13.88671875" customWidth="1"/>
    <col min="5" max="5" width="10.88671875" customWidth="1"/>
    <col min="6" max="6" width="11.33203125" customWidth="1"/>
    <col min="7" max="7" width="11.21875" customWidth="1"/>
    <col min="8" max="8" width="10.6640625" customWidth="1"/>
    <col min="9" max="9" width="11" customWidth="1"/>
    <col min="10" max="10" width="10.44140625" customWidth="1"/>
    <col min="11" max="11" width="11.33203125" customWidth="1"/>
    <col min="12" max="12" width="13.33203125" customWidth="1"/>
    <col min="13" max="13" width="10.88671875" customWidth="1"/>
    <col min="14" max="14" width="12.109375" customWidth="1"/>
    <col min="15" max="15" width="11.5546875" customWidth="1"/>
  </cols>
  <sheetData>
    <row r="1" spans="1:16" x14ac:dyDescent="0.3">
      <c r="A1" s="20" t="s">
        <v>24</v>
      </c>
      <c r="B1" s="20" t="s">
        <v>55</v>
      </c>
      <c r="C1" s="20" t="s">
        <v>66</v>
      </c>
      <c r="D1" s="20" t="s">
        <v>56</v>
      </c>
      <c r="E1" s="20" t="s">
        <v>65</v>
      </c>
      <c r="F1" s="20" t="s">
        <v>25</v>
      </c>
      <c r="G1" s="20" t="s">
        <v>48</v>
      </c>
      <c r="H1" s="20" t="s">
        <v>49</v>
      </c>
      <c r="I1" s="20" t="s">
        <v>50</v>
      </c>
      <c r="J1" s="20" t="s">
        <v>51</v>
      </c>
      <c r="K1" s="20" t="s">
        <v>52</v>
      </c>
      <c r="L1" s="20" t="s">
        <v>67</v>
      </c>
      <c r="M1" s="20" t="s">
        <v>54</v>
      </c>
      <c r="N1" s="20" t="s">
        <v>68</v>
      </c>
    </row>
    <row r="2" spans="1:16" hidden="1" x14ac:dyDescent="0.3">
      <c r="A2" s="10"/>
      <c r="B2" s="11">
        <v>126</v>
      </c>
      <c r="C2" s="12">
        <f>B2*0.08+B2</f>
        <v>136.08000000000001</v>
      </c>
      <c r="D2" s="12">
        <f t="shared" ref="D2:N2" si="0">C2*0.08+C2</f>
        <v>146.96640000000002</v>
      </c>
      <c r="E2" s="12">
        <f t="shared" si="0"/>
        <v>158.72371200000003</v>
      </c>
      <c r="F2" s="12">
        <f t="shared" si="0"/>
        <v>171.42160896000004</v>
      </c>
      <c r="G2" s="12">
        <f t="shared" si="0"/>
        <v>185.13533767680005</v>
      </c>
      <c r="H2" s="12">
        <f t="shared" si="0"/>
        <v>199.94616469094404</v>
      </c>
      <c r="I2" s="12">
        <f t="shared" si="0"/>
        <v>215.94185786621958</v>
      </c>
      <c r="J2" s="12">
        <f t="shared" si="0"/>
        <v>233.21720649551713</v>
      </c>
      <c r="K2" s="12">
        <f t="shared" si="0"/>
        <v>251.87458301515849</v>
      </c>
      <c r="L2" s="12">
        <f t="shared" si="0"/>
        <v>272.02454965637116</v>
      </c>
      <c r="M2" s="12">
        <f t="shared" si="0"/>
        <v>293.78651362888087</v>
      </c>
      <c r="N2" s="12">
        <f t="shared" si="0"/>
        <v>317.28943471919132</v>
      </c>
    </row>
    <row r="3" spans="1:16" x14ac:dyDescent="0.3">
      <c r="A3" s="16" t="s">
        <v>26</v>
      </c>
      <c r="B3" s="32">
        <f>B2*P11</f>
        <v>1512</v>
      </c>
      <c r="C3" s="32">
        <f>C2*$P$11</f>
        <v>1632.96</v>
      </c>
      <c r="D3" s="32">
        <f>D2*$P$11</f>
        <v>1763.5968000000003</v>
      </c>
      <c r="E3" s="32">
        <f>E2*$P$11</f>
        <v>1904.6845440000004</v>
      </c>
      <c r="F3" s="32">
        <f>F2*$P$11</f>
        <v>2057.0593075200004</v>
      </c>
      <c r="G3" s="32">
        <f>G2*$P$11</f>
        <v>2221.6240521216005</v>
      </c>
      <c r="H3" s="32">
        <f t="shared" ref="H3" si="1">H2*$P$11</f>
        <v>2399.3539762913288</v>
      </c>
      <c r="I3" s="32">
        <f t="shared" ref="I3:J3" si="2">I2*$P$11</f>
        <v>2591.3022943946348</v>
      </c>
      <c r="J3" s="32">
        <f t="shared" si="2"/>
        <v>2798.6064779462058</v>
      </c>
      <c r="K3" s="32">
        <f>K2*$P$11</f>
        <v>3022.494996181902</v>
      </c>
      <c r="L3" s="32">
        <f t="shared" ref="L3" si="3">L2*$P$11</f>
        <v>3264.294595876454</v>
      </c>
      <c r="M3" s="32">
        <f t="shared" ref="M3" si="4">M2*$P$11</f>
        <v>3525.4381635465706</v>
      </c>
      <c r="N3" s="33">
        <f>SUM(B3:M3)</f>
        <v>28693.415207878694</v>
      </c>
    </row>
    <row r="4" spans="1:16" hidden="1" x14ac:dyDescent="0.3">
      <c r="A4" s="16"/>
      <c r="B4" s="32">
        <v>89</v>
      </c>
      <c r="C4" s="32">
        <f>B4*0.08+B4</f>
        <v>96.12</v>
      </c>
      <c r="D4" s="32">
        <f t="shared" ref="D4:M4" si="5">C4*0.08+C4</f>
        <v>103.8096</v>
      </c>
      <c r="E4" s="32">
        <f t="shared" si="5"/>
        <v>112.114368</v>
      </c>
      <c r="F4" s="32">
        <f t="shared" si="5"/>
        <v>121.08351743999999</v>
      </c>
      <c r="G4" s="32">
        <f t="shared" si="5"/>
        <v>130.77019883520001</v>
      </c>
      <c r="H4" s="32">
        <f t="shared" si="5"/>
        <v>141.23181474201601</v>
      </c>
      <c r="I4" s="32">
        <f t="shared" si="5"/>
        <v>152.53035992137728</v>
      </c>
      <c r="J4" s="32">
        <f t="shared" si="5"/>
        <v>164.73278871508745</v>
      </c>
      <c r="K4" s="32">
        <f t="shared" si="5"/>
        <v>177.91141181229446</v>
      </c>
      <c r="L4" s="32">
        <f t="shared" si="5"/>
        <v>192.14432475727801</v>
      </c>
      <c r="M4" s="32">
        <f t="shared" si="5"/>
        <v>207.51587073786027</v>
      </c>
      <c r="N4" s="33">
        <f t="shared" ref="N4:N7" si="6">SUM(B4:M4)</f>
        <v>1688.9642549611137</v>
      </c>
    </row>
    <row r="5" spans="1:16" x14ac:dyDescent="0.3">
      <c r="A5" s="16" t="s">
        <v>27</v>
      </c>
      <c r="B5" s="32">
        <f>B4*P12</f>
        <v>890</v>
      </c>
      <c r="C5" s="32">
        <f>C4*$P$12</f>
        <v>961.2</v>
      </c>
      <c r="D5" s="32">
        <f t="shared" ref="D5:M5" si="7">D4*$P$12</f>
        <v>1038.096</v>
      </c>
      <c r="E5" s="32">
        <f t="shared" si="7"/>
        <v>1121.1436799999999</v>
      </c>
      <c r="F5" s="32">
        <f t="shared" si="7"/>
        <v>1210.8351743999999</v>
      </c>
      <c r="G5" s="32">
        <f t="shared" si="7"/>
        <v>1307.7019883520002</v>
      </c>
      <c r="H5" s="32">
        <f t="shared" si="7"/>
        <v>1412.3181474201601</v>
      </c>
      <c r="I5" s="32">
        <f t="shared" si="7"/>
        <v>1525.3035992137729</v>
      </c>
      <c r="J5" s="32">
        <f t="shared" si="7"/>
        <v>1647.3278871508746</v>
      </c>
      <c r="K5" s="32">
        <f t="shared" si="7"/>
        <v>1779.1141181229445</v>
      </c>
      <c r="L5" s="32">
        <f t="shared" si="7"/>
        <v>1921.4432475727801</v>
      </c>
      <c r="M5" s="32">
        <f t="shared" si="7"/>
        <v>2075.1587073786027</v>
      </c>
      <c r="N5" s="33">
        <f t="shared" si="6"/>
        <v>16889.642549611137</v>
      </c>
    </row>
    <row r="6" spans="1:16" hidden="1" x14ac:dyDescent="0.3">
      <c r="A6" s="16"/>
      <c r="B6" s="32">
        <v>100</v>
      </c>
      <c r="C6" s="32">
        <f>B6*0.08+B6</f>
        <v>108</v>
      </c>
      <c r="D6" s="32">
        <f>C6*0.08+C6</f>
        <v>116.64</v>
      </c>
      <c r="E6" s="32">
        <f t="shared" ref="E6:M6" si="8">D6*0.08+D6</f>
        <v>125.9712</v>
      </c>
      <c r="F6" s="32">
        <f t="shared" si="8"/>
        <v>136.04889599999998</v>
      </c>
      <c r="G6" s="32">
        <f t="shared" si="8"/>
        <v>146.93280768</v>
      </c>
      <c r="H6" s="32">
        <f t="shared" si="8"/>
        <v>158.6874322944</v>
      </c>
      <c r="I6" s="32">
        <f t="shared" si="8"/>
        <v>171.38242687795199</v>
      </c>
      <c r="J6" s="32">
        <f t="shared" si="8"/>
        <v>185.09302102818813</v>
      </c>
      <c r="K6" s="32">
        <f t="shared" si="8"/>
        <v>199.90046271044318</v>
      </c>
      <c r="L6" s="32">
        <f t="shared" si="8"/>
        <v>215.89249972727865</v>
      </c>
      <c r="M6" s="32">
        <f t="shared" si="8"/>
        <v>233.16389970546095</v>
      </c>
      <c r="N6" s="33">
        <f t="shared" si="6"/>
        <v>1897.7126460237228</v>
      </c>
    </row>
    <row r="7" spans="1:16" x14ac:dyDescent="0.3">
      <c r="A7" s="16" t="s">
        <v>28</v>
      </c>
      <c r="B7" s="32">
        <f>B6*P14</f>
        <v>800</v>
      </c>
      <c r="C7" s="32">
        <f>C6*$P$14</f>
        <v>864</v>
      </c>
      <c r="D7" s="32">
        <f t="shared" ref="D7:M7" si="9">D6*$P$14</f>
        <v>933.12</v>
      </c>
      <c r="E7" s="32">
        <f t="shared" si="9"/>
        <v>1007.7696</v>
      </c>
      <c r="F7" s="32">
        <f t="shared" si="9"/>
        <v>1088.3911679999999</v>
      </c>
      <c r="G7" s="32">
        <f t="shared" si="9"/>
        <v>1175.46246144</v>
      </c>
      <c r="H7" s="32">
        <f t="shared" si="9"/>
        <v>1269.4994583552</v>
      </c>
      <c r="I7" s="32">
        <f t="shared" si="9"/>
        <v>1371.0594150236159</v>
      </c>
      <c r="J7" s="32">
        <f t="shared" si="9"/>
        <v>1480.7441682255051</v>
      </c>
      <c r="K7" s="32">
        <f t="shared" si="9"/>
        <v>1599.2037016835454</v>
      </c>
      <c r="L7" s="32">
        <f t="shared" si="9"/>
        <v>1727.1399978182292</v>
      </c>
      <c r="M7" s="32">
        <f t="shared" si="9"/>
        <v>1865.3111976436876</v>
      </c>
      <c r="N7" s="33">
        <f t="shared" si="6"/>
        <v>15181.701168189782</v>
      </c>
    </row>
    <row r="8" spans="1:16" x14ac:dyDescent="0.3">
      <c r="A8" s="16" t="s">
        <v>29</v>
      </c>
      <c r="B8" s="34">
        <f>SUM(B3:B7)</f>
        <v>3391</v>
      </c>
      <c r="C8" s="34">
        <f t="shared" ref="C8:H8" si="10">SUM(C3:C7)</f>
        <v>3662.2799999999997</v>
      </c>
      <c r="D8" s="34">
        <f t="shared" si="10"/>
        <v>3955.2624000000001</v>
      </c>
      <c r="E8" s="34">
        <f t="shared" si="10"/>
        <v>4271.6833919999999</v>
      </c>
      <c r="F8" s="34">
        <f t="shared" si="10"/>
        <v>4613.4180633599999</v>
      </c>
      <c r="G8" s="34">
        <f t="shared" si="10"/>
        <v>4982.4915084288004</v>
      </c>
      <c r="H8" s="34">
        <f t="shared" si="10"/>
        <v>5381.0908291031046</v>
      </c>
      <c r="I8" s="34">
        <f t="shared" ref="I8" si="11">SUM(I3:I7)</f>
        <v>5811.5780954313523</v>
      </c>
      <c r="J8" s="34">
        <f t="shared" ref="J8" si="12">SUM(J3:J7)</f>
        <v>6276.5043430658616</v>
      </c>
      <c r="K8" s="34">
        <f t="shared" ref="K8" si="13">SUM(K3:K7)</f>
        <v>6778.6246905111302</v>
      </c>
      <c r="L8" s="34">
        <f t="shared" ref="L8" si="14">SUM(L3:L7)</f>
        <v>7320.9146657520196</v>
      </c>
      <c r="M8" s="34">
        <f t="shared" ref="M8" si="15">SUM(M3:M7)</f>
        <v>7906.5878390121816</v>
      </c>
      <c r="N8" s="33">
        <f>SUM(N3:N7)</f>
        <v>64351.435826664441</v>
      </c>
    </row>
    <row r="9" spans="1:16" x14ac:dyDescent="0.3">
      <c r="A9" s="16"/>
      <c r="B9" s="34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3"/>
    </row>
    <row r="10" spans="1:16" x14ac:dyDescent="0.3">
      <c r="A10" s="16" t="s">
        <v>30</v>
      </c>
      <c r="B10" s="34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3"/>
    </row>
    <row r="11" spans="1:16" x14ac:dyDescent="0.3">
      <c r="A11" s="16" t="s">
        <v>32</v>
      </c>
      <c r="B11" s="32">
        <f>B8*0.1</f>
        <v>339.1</v>
      </c>
      <c r="C11" s="32">
        <f>C8*0.1</f>
        <v>366.22800000000001</v>
      </c>
      <c r="D11" s="32">
        <f t="shared" ref="D11:M11" si="16">D8*0.1</f>
        <v>395.52624000000003</v>
      </c>
      <c r="E11" s="32">
        <f t="shared" si="16"/>
        <v>427.16833919999999</v>
      </c>
      <c r="F11" s="32">
        <f t="shared" si="16"/>
        <v>461.34180633599999</v>
      </c>
      <c r="G11" s="32">
        <f t="shared" si="16"/>
        <v>498.24915084288006</v>
      </c>
      <c r="H11" s="32">
        <f t="shared" si="16"/>
        <v>538.10908291031046</v>
      </c>
      <c r="I11" s="32">
        <f t="shared" si="16"/>
        <v>581.15780954313527</v>
      </c>
      <c r="J11" s="32">
        <f t="shared" si="16"/>
        <v>627.65043430658625</v>
      </c>
      <c r="K11" s="32">
        <f t="shared" si="16"/>
        <v>677.86246905111307</v>
      </c>
      <c r="L11" s="32">
        <f t="shared" si="16"/>
        <v>732.09146657520205</v>
      </c>
      <c r="M11" s="32">
        <f t="shared" si="16"/>
        <v>790.65878390121816</v>
      </c>
      <c r="N11" s="33">
        <f t="shared" ref="N11:N18" si="17">SUM(B11:M11)</f>
        <v>6435.1435826664465</v>
      </c>
      <c r="O11" s="16" t="s">
        <v>61</v>
      </c>
      <c r="P11" s="17">
        <v>12</v>
      </c>
    </row>
    <row r="12" spans="1:16" x14ac:dyDescent="0.3">
      <c r="A12" s="16" t="s">
        <v>33</v>
      </c>
      <c r="B12" s="32">
        <f>B8*0.02</f>
        <v>67.820000000000007</v>
      </c>
      <c r="C12" s="32">
        <f t="shared" ref="C12:M12" si="18">C8*0.02</f>
        <v>73.245599999999996</v>
      </c>
      <c r="D12" s="32">
        <f t="shared" si="18"/>
        <v>79.105248000000003</v>
      </c>
      <c r="E12" s="32">
        <f t="shared" si="18"/>
        <v>85.433667839999998</v>
      </c>
      <c r="F12" s="32">
        <f t="shared" si="18"/>
        <v>92.268361267200007</v>
      </c>
      <c r="G12" s="32">
        <f t="shared" si="18"/>
        <v>99.649830168576017</v>
      </c>
      <c r="H12" s="32">
        <f t="shared" si="18"/>
        <v>107.6218165820621</v>
      </c>
      <c r="I12" s="32">
        <f t="shared" si="18"/>
        <v>116.23156190862704</v>
      </c>
      <c r="J12" s="32">
        <f t="shared" si="18"/>
        <v>125.53008686131723</v>
      </c>
      <c r="K12" s="32">
        <f t="shared" si="18"/>
        <v>135.5724938102226</v>
      </c>
      <c r="L12" s="32">
        <f t="shared" si="18"/>
        <v>146.41829331504039</v>
      </c>
      <c r="M12" s="32">
        <f t="shared" si="18"/>
        <v>158.13175678024365</v>
      </c>
      <c r="N12" s="33">
        <f t="shared" si="17"/>
        <v>1287.0287165332891</v>
      </c>
      <c r="O12" s="16" t="s">
        <v>43</v>
      </c>
      <c r="P12" s="17">
        <v>10</v>
      </c>
    </row>
    <row r="13" spans="1:16" x14ac:dyDescent="0.3">
      <c r="A13" s="16" t="s">
        <v>31</v>
      </c>
      <c r="B13" s="32">
        <f>B8*0.06</f>
        <v>203.45999999999998</v>
      </c>
      <c r="C13" s="32">
        <f t="shared" ref="C13:M13" si="19">C8*0.6</f>
        <v>2197.3679999999999</v>
      </c>
      <c r="D13" s="32">
        <f t="shared" si="19"/>
        <v>2373.15744</v>
      </c>
      <c r="E13" s="32">
        <f t="shared" si="19"/>
        <v>2563.0100351999999</v>
      </c>
      <c r="F13" s="32">
        <f t="shared" si="19"/>
        <v>2768.0508380159999</v>
      </c>
      <c r="G13" s="32">
        <f t="shared" si="19"/>
        <v>2989.49490505728</v>
      </c>
      <c r="H13" s="32">
        <f t="shared" si="19"/>
        <v>3228.6544974618628</v>
      </c>
      <c r="I13" s="32">
        <f t="shared" si="19"/>
        <v>3486.9468572588112</v>
      </c>
      <c r="J13" s="32">
        <f t="shared" si="19"/>
        <v>3765.9026058395166</v>
      </c>
      <c r="K13" s="32">
        <f t="shared" si="19"/>
        <v>4067.1748143066779</v>
      </c>
      <c r="L13" s="32">
        <f t="shared" si="19"/>
        <v>4392.5487994512114</v>
      </c>
      <c r="M13" s="32">
        <f t="shared" si="19"/>
        <v>4743.9527034073089</v>
      </c>
      <c r="N13" s="33">
        <f>SUM(B13:M13)</f>
        <v>36779.721495998667</v>
      </c>
      <c r="O13" s="16"/>
      <c r="P13" s="17"/>
    </row>
    <row r="14" spans="1:16" x14ac:dyDescent="0.3">
      <c r="A14" s="16" t="s">
        <v>34</v>
      </c>
      <c r="B14" s="32">
        <f>B8*0.02</f>
        <v>67.820000000000007</v>
      </c>
      <c r="C14" s="32">
        <f t="shared" ref="C14:M14" si="20">C8*0.02</f>
        <v>73.245599999999996</v>
      </c>
      <c r="D14" s="32">
        <f t="shared" si="20"/>
        <v>79.105248000000003</v>
      </c>
      <c r="E14" s="32">
        <f t="shared" si="20"/>
        <v>85.433667839999998</v>
      </c>
      <c r="F14" s="32">
        <f t="shared" si="20"/>
        <v>92.268361267200007</v>
      </c>
      <c r="G14" s="32">
        <f t="shared" si="20"/>
        <v>99.649830168576017</v>
      </c>
      <c r="H14" s="32">
        <f t="shared" si="20"/>
        <v>107.6218165820621</v>
      </c>
      <c r="I14" s="32">
        <f t="shared" si="20"/>
        <v>116.23156190862704</v>
      </c>
      <c r="J14" s="32">
        <f t="shared" si="20"/>
        <v>125.53008686131723</v>
      </c>
      <c r="K14" s="32">
        <f t="shared" si="20"/>
        <v>135.5724938102226</v>
      </c>
      <c r="L14" s="32">
        <f t="shared" si="20"/>
        <v>146.41829331504039</v>
      </c>
      <c r="M14" s="32">
        <f t="shared" si="20"/>
        <v>158.13175678024365</v>
      </c>
      <c r="N14" s="33">
        <f t="shared" si="17"/>
        <v>1287.0287165332891</v>
      </c>
      <c r="O14" s="16" t="s">
        <v>70</v>
      </c>
      <c r="P14" s="17">
        <v>8</v>
      </c>
    </row>
    <row r="15" spans="1:16" x14ac:dyDescent="0.3">
      <c r="A15" s="16" t="s">
        <v>35</v>
      </c>
      <c r="B15" s="35">
        <f>SUM(B11:B14)</f>
        <v>678.2</v>
      </c>
      <c r="C15" s="35">
        <f t="shared" ref="C15:M15" si="21">SUM(C11:C14)</f>
        <v>2710.0871999999999</v>
      </c>
      <c r="D15" s="35">
        <f t="shared" si="21"/>
        <v>2926.8941759999998</v>
      </c>
      <c r="E15" s="35">
        <f t="shared" si="21"/>
        <v>3161.0457100799999</v>
      </c>
      <c r="F15" s="35">
        <f t="shared" si="21"/>
        <v>3413.9293668863997</v>
      </c>
      <c r="G15" s="35">
        <f t="shared" si="21"/>
        <v>3687.0437162373119</v>
      </c>
      <c r="H15" s="35">
        <f t="shared" si="21"/>
        <v>3982.0072135362971</v>
      </c>
      <c r="I15" s="35">
        <f t="shared" si="21"/>
        <v>4300.5677906192004</v>
      </c>
      <c r="J15" s="35">
        <f t="shared" si="21"/>
        <v>4644.6132138687381</v>
      </c>
      <c r="K15" s="35">
        <f t="shared" si="21"/>
        <v>5016.1822709782364</v>
      </c>
      <c r="L15" s="35">
        <f t="shared" si="21"/>
        <v>5417.476852656494</v>
      </c>
      <c r="M15" s="35">
        <f t="shared" si="21"/>
        <v>5850.875000869014</v>
      </c>
      <c r="N15" s="33">
        <f t="shared" si="17"/>
        <v>45788.922511731689</v>
      </c>
    </row>
    <row r="16" spans="1:16" x14ac:dyDescent="0.3">
      <c r="A16" s="16" t="s">
        <v>36</v>
      </c>
      <c r="B16" s="35">
        <f>B8-B15</f>
        <v>2712.8</v>
      </c>
      <c r="C16" s="35">
        <f t="shared" ref="C16:M16" si="22">C8-C15</f>
        <v>952.19279999999981</v>
      </c>
      <c r="D16" s="35">
        <f t="shared" si="22"/>
        <v>1028.3682240000003</v>
      </c>
      <c r="E16" s="35">
        <f t="shared" si="22"/>
        <v>1110.63768192</v>
      </c>
      <c r="F16" s="35">
        <f t="shared" si="22"/>
        <v>1199.4886964736002</v>
      </c>
      <c r="G16" s="35">
        <f t="shared" si="22"/>
        <v>1295.4477921914886</v>
      </c>
      <c r="H16" s="35">
        <f t="shared" si="22"/>
        <v>1399.0836155668076</v>
      </c>
      <c r="I16" s="35">
        <f t="shared" si="22"/>
        <v>1511.0103048121518</v>
      </c>
      <c r="J16" s="35">
        <f t="shared" si="22"/>
        <v>1631.8911291971235</v>
      </c>
      <c r="K16" s="35">
        <f t="shared" si="22"/>
        <v>1762.4424195328938</v>
      </c>
      <c r="L16" s="35">
        <f t="shared" si="22"/>
        <v>1903.4378130955256</v>
      </c>
      <c r="M16" s="35">
        <f t="shared" si="22"/>
        <v>2055.7128381431676</v>
      </c>
      <c r="N16" s="33">
        <f t="shared" si="17"/>
        <v>18562.513314932759</v>
      </c>
    </row>
    <row r="17" spans="1:14" x14ac:dyDescent="0.3">
      <c r="A17" s="16" t="s">
        <v>37</v>
      </c>
      <c r="B17" s="35">
        <f>B16*0.12</f>
        <v>325.536</v>
      </c>
      <c r="C17" s="35">
        <f t="shared" ref="C17:M17" si="23">C16*0.12</f>
        <v>114.26313599999997</v>
      </c>
      <c r="D17" s="35">
        <f t="shared" si="23"/>
        <v>123.40418688000003</v>
      </c>
      <c r="E17" s="35">
        <f t="shared" si="23"/>
        <v>133.27652183039999</v>
      </c>
      <c r="F17" s="35">
        <f t="shared" si="23"/>
        <v>143.93864357683202</v>
      </c>
      <c r="G17" s="35">
        <f t="shared" si="23"/>
        <v>155.45373506297864</v>
      </c>
      <c r="H17" s="35">
        <f t="shared" si="23"/>
        <v>167.8900338680169</v>
      </c>
      <c r="I17" s="35">
        <f t="shared" si="23"/>
        <v>181.32123657745822</v>
      </c>
      <c r="J17" s="35">
        <f t="shared" si="23"/>
        <v>195.82693550365482</v>
      </c>
      <c r="K17" s="35">
        <f t="shared" si="23"/>
        <v>211.49309034394724</v>
      </c>
      <c r="L17" s="35">
        <f t="shared" si="23"/>
        <v>228.41253757146308</v>
      </c>
      <c r="M17" s="35">
        <f t="shared" si="23"/>
        <v>246.68554057718009</v>
      </c>
      <c r="N17" s="33">
        <f t="shared" si="17"/>
        <v>2227.5015977919311</v>
      </c>
    </row>
    <row r="18" spans="1:14" x14ac:dyDescent="0.3">
      <c r="A18" s="16" t="s">
        <v>69</v>
      </c>
      <c r="B18" s="33">
        <f>B16-B17</f>
        <v>2387.2640000000001</v>
      </c>
      <c r="C18" s="33">
        <f t="shared" ref="C18:M18" si="24">C16-C17</f>
        <v>837.92966399999978</v>
      </c>
      <c r="D18" s="33">
        <f t="shared" si="24"/>
        <v>904.96403712000028</v>
      </c>
      <c r="E18" s="33">
        <f t="shared" si="24"/>
        <v>977.36116008959993</v>
      </c>
      <c r="F18" s="33">
        <f t="shared" si="24"/>
        <v>1055.5500528967682</v>
      </c>
      <c r="G18" s="33">
        <f t="shared" si="24"/>
        <v>1139.9940571285099</v>
      </c>
      <c r="H18" s="33">
        <f t="shared" si="24"/>
        <v>1231.1935816987907</v>
      </c>
      <c r="I18" s="33">
        <f t="shared" si="24"/>
        <v>1329.6890682346937</v>
      </c>
      <c r="J18" s="33">
        <f t="shared" si="24"/>
        <v>1436.0641936934687</v>
      </c>
      <c r="K18" s="33">
        <f t="shared" si="24"/>
        <v>1550.9493291889466</v>
      </c>
      <c r="L18" s="33">
        <f t="shared" si="24"/>
        <v>1675.0252755240626</v>
      </c>
      <c r="M18" s="33">
        <f t="shared" si="24"/>
        <v>1809.0272975659875</v>
      </c>
      <c r="N18" s="33">
        <f t="shared" si="17"/>
        <v>16335.011717140826</v>
      </c>
    </row>
    <row r="21" spans="1:14" x14ac:dyDescent="0.3">
      <c r="C21" s="19" t="s">
        <v>62</v>
      </c>
      <c r="D21" s="19"/>
      <c r="E21" s="19"/>
      <c r="F21" s="19"/>
      <c r="G21" s="19" t="s">
        <v>71</v>
      </c>
      <c r="H21" s="19"/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3"/>
  <sheetViews>
    <sheetView workbookViewId="0">
      <selection activeCell="B5" sqref="B5"/>
    </sheetView>
  </sheetViews>
  <sheetFormatPr defaultRowHeight="14.4" x14ac:dyDescent="0.3"/>
  <cols>
    <col min="1" max="1" width="23.44140625" customWidth="1"/>
    <col min="2" max="2" width="13.5546875" customWidth="1"/>
    <col min="3" max="3" width="13.21875" customWidth="1"/>
    <col min="4" max="4" width="12.44140625" customWidth="1"/>
    <col min="5" max="5" width="13.109375" customWidth="1"/>
    <col min="6" max="6" width="12.21875" customWidth="1"/>
    <col min="7" max="7" width="11.6640625" customWidth="1"/>
    <col min="8" max="8" width="14" customWidth="1"/>
    <col min="9" max="9" width="11.5546875" customWidth="1"/>
    <col min="10" max="10" width="13.5546875" customWidth="1"/>
    <col min="11" max="11" width="12.6640625" customWidth="1"/>
    <col min="12" max="12" width="11.6640625" bestFit="1" customWidth="1"/>
    <col min="13" max="13" width="12" customWidth="1"/>
    <col min="14" max="14" width="11.77734375" customWidth="1"/>
    <col min="15" max="15" width="10" customWidth="1"/>
    <col min="16" max="16" width="12" customWidth="1"/>
    <col min="17" max="17" width="8.88671875" customWidth="1"/>
  </cols>
  <sheetData>
    <row r="1" spans="1:17" x14ac:dyDescent="0.3">
      <c r="A1" s="21" t="s">
        <v>24</v>
      </c>
      <c r="B1" s="28" t="s">
        <v>55</v>
      </c>
      <c r="C1" s="28" t="s">
        <v>66</v>
      </c>
      <c r="D1" s="28" t="s">
        <v>56</v>
      </c>
      <c r="E1" s="28" t="s">
        <v>65</v>
      </c>
      <c r="F1" s="28" t="s">
        <v>25</v>
      </c>
      <c r="G1" s="28" t="s">
        <v>48</v>
      </c>
      <c r="H1" s="28" t="s">
        <v>49</v>
      </c>
      <c r="I1" s="28" t="s">
        <v>50</v>
      </c>
      <c r="J1" s="28" t="s">
        <v>51</v>
      </c>
      <c r="K1" s="28" t="s">
        <v>52</v>
      </c>
      <c r="L1" s="28" t="s">
        <v>53</v>
      </c>
      <c r="M1" s="28" t="s">
        <v>54</v>
      </c>
      <c r="N1" s="20" t="s">
        <v>40</v>
      </c>
    </row>
    <row r="2" spans="1:17" hidden="1" x14ac:dyDescent="0.3">
      <c r="A2" s="16" t="s">
        <v>26</v>
      </c>
      <c r="B2" s="13">
        <v>294</v>
      </c>
      <c r="C2" s="13">
        <f>B2*0.1+B2</f>
        <v>323.39999999999998</v>
      </c>
      <c r="D2" s="13">
        <f t="shared" ref="D2:M2" si="0">C2*0.1+C2</f>
        <v>355.73999999999995</v>
      </c>
      <c r="E2" s="13">
        <f t="shared" si="0"/>
        <v>391.31399999999996</v>
      </c>
      <c r="F2" s="13">
        <f t="shared" si="0"/>
        <v>430.44539999999995</v>
      </c>
      <c r="G2" s="13">
        <f t="shared" si="0"/>
        <v>473.48993999999993</v>
      </c>
      <c r="H2" s="13">
        <f t="shared" si="0"/>
        <v>520.83893399999988</v>
      </c>
      <c r="I2" s="13">
        <f t="shared" si="0"/>
        <v>572.92282739999985</v>
      </c>
      <c r="J2" s="13">
        <f t="shared" si="0"/>
        <v>630.21511013999987</v>
      </c>
      <c r="K2" s="13">
        <f t="shared" si="0"/>
        <v>693.23662115399986</v>
      </c>
      <c r="L2" s="13">
        <f t="shared" si="0"/>
        <v>762.56028326939986</v>
      </c>
      <c r="M2" s="13">
        <f t="shared" si="0"/>
        <v>838.8163115963398</v>
      </c>
      <c r="N2" s="22">
        <f>SUM(M2,K2,I2,G2,E2,C2)</f>
        <v>3293.1797001503392</v>
      </c>
    </row>
    <row r="3" spans="1:17" x14ac:dyDescent="0.3">
      <c r="A3" s="16" t="s">
        <v>26</v>
      </c>
      <c r="B3" s="32">
        <f>B2*Q12</f>
        <v>3528</v>
      </c>
      <c r="C3" s="32">
        <f t="shared" ref="C3:M3" si="1">B4*0.1+B3</f>
        <v>3548.8</v>
      </c>
      <c r="D3" s="32">
        <f t="shared" si="1"/>
        <v>3571.6800000000003</v>
      </c>
      <c r="E3" s="32">
        <f t="shared" si="1"/>
        <v>3596.8480000000004</v>
      </c>
      <c r="F3" s="32">
        <f t="shared" si="1"/>
        <v>3624.5328000000004</v>
      </c>
      <c r="G3" s="32">
        <f t="shared" si="1"/>
        <v>3654.9860800000006</v>
      </c>
      <c r="H3" s="32">
        <f t="shared" si="1"/>
        <v>3688.4846880000005</v>
      </c>
      <c r="I3" s="32">
        <f t="shared" si="1"/>
        <v>3725.3331568000003</v>
      </c>
      <c r="J3" s="32">
        <f t="shared" si="1"/>
        <v>3765.8664724800005</v>
      </c>
      <c r="K3" s="32">
        <f t="shared" si="1"/>
        <v>3810.4531197280007</v>
      </c>
      <c r="L3" s="32">
        <f t="shared" si="1"/>
        <v>3859.4984317008007</v>
      </c>
      <c r="M3" s="32">
        <f t="shared" si="1"/>
        <v>3913.4482748708806</v>
      </c>
      <c r="N3" s="33">
        <f>SUM(M3,K3,I3,G3,E3,C3)</f>
        <v>22249.86863139888</v>
      </c>
    </row>
    <row r="4" spans="1:17" hidden="1" x14ac:dyDescent="0.3">
      <c r="A4" s="16" t="s">
        <v>27</v>
      </c>
      <c r="B4" s="32">
        <v>208</v>
      </c>
      <c r="C4" s="32">
        <f>B4*0.1+B4</f>
        <v>228.8</v>
      </c>
      <c r="D4" s="32">
        <f t="shared" ref="D4:M4" si="2">C4*0.1+C4</f>
        <v>251.68</v>
      </c>
      <c r="E4" s="32">
        <f t="shared" si="2"/>
        <v>276.84800000000001</v>
      </c>
      <c r="F4" s="32">
        <f t="shared" si="2"/>
        <v>304.53280000000001</v>
      </c>
      <c r="G4" s="32">
        <f t="shared" si="2"/>
        <v>334.98608000000002</v>
      </c>
      <c r="H4" s="32">
        <f t="shared" si="2"/>
        <v>368.48468800000001</v>
      </c>
      <c r="I4" s="32">
        <f t="shared" si="2"/>
        <v>405.33315679999998</v>
      </c>
      <c r="J4" s="32">
        <f t="shared" si="2"/>
        <v>445.86647247999997</v>
      </c>
      <c r="K4" s="32">
        <f t="shared" si="2"/>
        <v>490.45311972799999</v>
      </c>
      <c r="L4" s="32">
        <f t="shared" si="2"/>
        <v>539.49843170079998</v>
      </c>
      <c r="M4" s="32">
        <f t="shared" si="2"/>
        <v>593.44827487088003</v>
      </c>
      <c r="N4" s="33">
        <f>SUM(M4,K4,I4,G4,E4,C4)</f>
        <v>2329.8686313988801</v>
      </c>
    </row>
    <row r="5" spans="1:17" x14ac:dyDescent="0.3">
      <c r="A5" s="16" t="s">
        <v>75</v>
      </c>
      <c r="B5" s="32">
        <f>B4*Q13</f>
        <v>2080</v>
      </c>
      <c r="C5" s="32">
        <f>B5*0.1+B5</f>
        <v>2288</v>
      </c>
      <c r="D5" s="32">
        <f t="shared" ref="D5:M5" si="3">C5*0.1+C5</f>
        <v>2516.8000000000002</v>
      </c>
      <c r="E5" s="32">
        <f t="shared" si="3"/>
        <v>2768.48</v>
      </c>
      <c r="F5" s="32">
        <f t="shared" si="3"/>
        <v>3045.328</v>
      </c>
      <c r="G5" s="32">
        <f t="shared" si="3"/>
        <v>3349.8607999999999</v>
      </c>
      <c r="H5" s="32">
        <f t="shared" si="3"/>
        <v>3684.8468800000001</v>
      </c>
      <c r="I5" s="32">
        <f t="shared" si="3"/>
        <v>4053.3315680000001</v>
      </c>
      <c r="J5" s="32">
        <f t="shared" si="3"/>
        <v>4458.6647247999999</v>
      </c>
      <c r="K5" s="32">
        <f t="shared" si="3"/>
        <v>4904.53119728</v>
      </c>
      <c r="L5" s="32">
        <f t="shared" si="3"/>
        <v>5394.9843170080003</v>
      </c>
      <c r="M5" s="32">
        <f t="shared" si="3"/>
        <v>5934.4827487088005</v>
      </c>
      <c r="N5" s="33">
        <f>SUM(B5:M5)</f>
        <v>44479.310235796802</v>
      </c>
    </row>
    <row r="6" spans="1:17" hidden="1" x14ac:dyDescent="0.3">
      <c r="A6" s="16" t="s">
        <v>74</v>
      </c>
      <c r="B6" s="32">
        <v>233</v>
      </c>
      <c r="C6" s="32">
        <f>B6*0.1+B6</f>
        <v>256.3</v>
      </c>
      <c r="D6" s="32">
        <f t="shared" ref="D6:M6" si="4">C6*0.1+C6</f>
        <v>281.93</v>
      </c>
      <c r="E6" s="32">
        <f t="shared" si="4"/>
        <v>310.12299999999999</v>
      </c>
      <c r="F6" s="32">
        <f t="shared" si="4"/>
        <v>341.13529999999997</v>
      </c>
      <c r="G6" s="32">
        <f t="shared" si="4"/>
        <v>375.24883</v>
      </c>
      <c r="H6" s="32">
        <f t="shared" si="4"/>
        <v>412.77371299999999</v>
      </c>
      <c r="I6" s="32">
        <f t="shared" si="4"/>
        <v>454.05108429999996</v>
      </c>
      <c r="J6" s="32">
        <f t="shared" si="4"/>
        <v>499.45619272999994</v>
      </c>
      <c r="K6" s="32">
        <f t="shared" si="4"/>
        <v>549.40181200299992</v>
      </c>
      <c r="L6" s="32">
        <f t="shared" si="4"/>
        <v>604.34199320329992</v>
      </c>
      <c r="M6" s="32">
        <f t="shared" si="4"/>
        <v>664.7761925236299</v>
      </c>
      <c r="N6" s="33">
        <f>SUM(B6:M6)</f>
        <v>4982.5381177599302</v>
      </c>
    </row>
    <row r="7" spans="1:17" x14ac:dyDescent="0.3">
      <c r="A7" s="16" t="s">
        <v>76</v>
      </c>
      <c r="B7" s="32">
        <f>B6*Q14</f>
        <v>1864</v>
      </c>
      <c r="C7" s="32">
        <f>B7*0.1+B7</f>
        <v>2050.4</v>
      </c>
      <c r="D7" s="32">
        <f t="shared" ref="D7:M7" si="5">C7*0.1+C7</f>
        <v>2255.44</v>
      </c>
      <c r="E7" s="32">
        <f t="shared" si="5"/>
        <v>2480.9839999999999</v>
      </c>
      <c r="F7" s="32">
        <f t="shared" si="5"/>
        <v>2729.0823999999998</v>
      </c>
      <c r="G7" s="32">
        <f t="shared" si="5"/>
        <v>3001.99064</v>
      </c>
      <c r="H7" s="32">
        <f t="shared" si="5"/>
        <v>3302.1897039999999</v>
      </c>
      <c r="I7" s="32">
        <f t="shared" si="5"/>
        <v>3632.4086743999997</v>
      </c>
      <c r="J7" s="32">
        <f t="shared" si="5"/>
        <v>3995.6495418399995</v>
      </c>
      <c r="K7" s="32">
        <f t="shared" si="5"/>
        <v>4395.2144960239993</v>
      </c>
      <c r="L7" s="32">
        <f t="shared" si="5"/>
        <v>4834.7359456263994</v>
      </c>
      <c r="M7" s="32">
        <f t="shared" si="5"/>
        <v>5318.2095401890392</v>
      </c>
      <c r="N7" s="33">
        <f>SUM(B7:M7)</f>
        <v>39860.304942079441</v>
      </c>
    </row>
    <row r="8" spans="1:17" x14ac:dyDescent="0.3">
      <c r="A8" s="16" t="s">
        <v>29</v>
      </c>
      <c r="B8" s="32">
        <f>SUM(B3:B7)</f>
        <v>7913</v>
      </c>
      <c r="C8" s="32">
        <f t="shared" ref="C8:N8" si="6">SUM(C3:C7)</f>
        <v>8372.3000000000011</v>
      </c>
      <c r="D8" s="32">
        <f t="shared" si="6"/>
        <v>8877.5300000000007</v>
      </c>
      <c r="E8" s="32">
        <f t="shared" si="6"/>
        <v>9433.2829999999994</v>
      </c>
      <c r="F8" s="32">
        <f t="shared" si="6"/>
        <v>10044.6113</v>
      </c>
      <c r="G8" s="32">
        <f t="shared" si="6"/>
        <v>10717.07243</v>
      </c>
      <c r="H8" s="32">
        <f t="shared" si="6"/>
        <v>11456.779672999999</v>
      </c>
      <c r="I8" s="32">
        <f t="shared" si="6"/>
        <v>12270.457640299999</v>
      </c>
      <c r="J8" s="32">
        <f t="shared" si="6"/>
        <v>13165.50340433</v>
      </c>
      <c r="K8" s="32">
        <f t="shared" si="6"/>
        <v>14150.053744762998</v>
      </c>
      <c r="L8" s="32">
        <f t="shared" si="6"/>
        <v>15233.0591192393</v>
      </c>
      <c r="M8" s="32">
        <f t="shared" si="6"/>
        <v>16424.36503116323</v>
      </c>
      <c r="N8" s="33">
        <f t="shared" si="6"/>
        <v>113901.89055843394</v>
      </c>
    </row>
    <row r="9" spans="1:17" x14ac:dyDescent="0.3">
      <c r="A9" s="16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3"/>
    </row>
    <row r="10" spans="1:17" x14ac:dyDescent="0.3">
      <c r="A10" s="16" t="s">
        <v>30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4"/>
      <c r="M10" s="32"/>
      <c r="N10" s="33"/>
    </row>
    <row r="11" spans="1:17" x14ac:dyDescent="0.3">
      <c r="A11" s="16" t="s">
        <v>31</v>
      </c>
      <c r="B11" s="32">
        <f t="shared" ref="B11:M11" si="7">B8*0.01</f>
        <v>79.13</v>
      </c>
      <c r="C11" s="32">
        <f t="shared" si="7"/>
        <v>83.723000000000013</v>
      </c>
      <c r="D11" s="32">
        <f t="shared" si="7"/>
        <v>88.775300000000001</v>
      </c>
      <c r="E11" s="32">
        <f t="shared" si="7"/>
        <v>94.332830000000001</v>
      </c>
      <c r="F11" s="32">
        <f t="shared" si="7"/>
        <v>100.44611300000001</v>
      </c>
      <c r="G11" s="32">
        <f t="shared" si="7"/>
        <v>107.1707243</v>
      </c>
      <c r="H11" s="32">
        <f t="shared" si="7"/>
        <v>114.56779673</v>
      </c>
      <c r="I11" s="32">
        <f t="shared" si="7"/>
        <v>122.70457640299999</v>
      </c>
      <c r="J11" s="32">
        <f t="shared" si="7"/>
        <v>131.65503404329999</v>
      </c>
      <c r="K11" s="32">
        <f t="shared" si="7"/>
        <v>141.50053744762997</v>
      </c>
      <c r="L11" s="32">
        <f t="shared" si="7"/>
        <v>152.330591192393</v>
      </c>
      <c r="M11" s="32">
        <f t="shared" si="7"/>
        <v>164.24365031163231</v>
      </c>
      <c r="N11" s="33">
        <f>SUM(B11:M11)</f>
        <v>1380.5801534279553</v>
      </c>
    </row>
    <row r="12" spans="1:17" x14ac:dyDescent="0.3">
      <c r="A12" s="16" t="s">
        <v>77</v>
      </c>
      <c r="B12" s="32">
        <f>B8*0.03</f>
        <v>237.39</v>
      </c>
      <c r="C12" s="32">
        <f t="shared" ref="C12:M12" si="8">C8*0.03</f>
        <v>251.16900000000001</v>
      </c>
      <c r="D12" s="32">
        <f t="shared" si="8"/>
        <v>266.32589999999999</v>
      </c>
      <c r="E12" s="32">
        <f t="shared" si="8"/>
        <v>282.99848999999995</v>
      </c>
      <c r="F12" s="32">
        <f t="shared" si="8"/>
        <v>301.33833900000002</v>
      </c>
      <c r="G12" s="32">
        <f t="shared" si="8"/>
        <v>321.5121729</v>
      </c>
      <c r="H12" s="32">
        <f t="shared" si="8"/>
        <v>343.70339018999994</v>
      </c>
      <c r="I12" s="32">
        <f t="shared" si="8"/>
        <v>368.11372920899998</v>
      </c>
      <c r="J12" s="32">
        <f t="shared" si="8"/>
        <v>394.9651021299</v>
      </c>
      <c r="K12" s="32">
        <f t="shared" si="8"/>
        <v>424.50161234288993</v>
      </c>
      <c r="L12" s="32">
        <f t="shared" si="8"/>
        <v>456.991773577179</v>
      </c>
      <c r="M12" s="32">
        <f t="shared" si="8"/>
        <v>492.7309509348969</v>
      </c>
      <c r="N12" s="33">
        <f>SUM(B12:M12)</f>
        <v>4141.740460283866</v>
      </c>
      <c r="P12" s="19" t="s">
        <v>72</v>
      </c>
      <c r="Q12" s="30">
        <v>12</v>
      </c>
    </row>
    <row r="13" spans="1:17" x14ac:dyDescent="0.3">
      <c r="A13" s="16" t="s">
        <v>33</v>
      </c>
      <c r="B13" s="32">
        <f>B8*0.01</f>
        <v>79.13</v>
      </c>
      <c r="C13" s="32">
        <f t="shared" ref="C13:M13" si="9">C8*0.01</f>
        <v>83.723000000000013</v>
      </c>
      <c r="D13" s="32">
        <f t="shared" si="9"/>
        <v>88.775300000000001</v>
      </c>
      <c r="E13" s="32">
        <f t="shared" si="9"/>
        <v>94.332830000000001</v>
      </c>
      <c r="F13" s="32">
        <f t="shared" si="9"/>
        <v>100.44611300000001</v>
      </c>
      <c r="G13" s="32">
        <f t="shared" si="9"/>
        <v>107.1707243</v>
      </c>
      <c r="H13" s="32">
        <f t="shared" si="9"/>
        <v>114.56779673</v>
      </c>
      <c r="I13" s="32">
        <f t="shared" si="9"/>
        <v>122.70457640299999</v>
      </c>
      <c r="J13" s="32">
        <f t="shared" si="9"/>
        <v>131.65503404329999</v>
      </c>
      <c r="K13" s="32">
        <f t="shared" si="9"/>
        <v>141.50053744762997</v>
      </c>
      <c r="L13" s="32">
        <f t="shared" si="9"/>
        <v>152.330591192393</v>
      </c>
      <c r="M13" s="32">
        <f t="shared" si="9"/>
        <v>164.24365031163231</v>
      </c>
      <c r="N13" s="33">
        <f>SUM(B13:M13)</f>
        <v>1380.5801534279553</v>
      </c>
      <c r="P13" s="19" t="s">
        <v>73</v>
      </c>
      <c r="Q13" s="30">
        <v>10</v>
      </c>
    </row>
    <row r="14" spans="1:17" x14ac:dyDescent="0.3">
      <c r="A14" s="16" t="s">
        <v>34</v>
      </c>
      <c r="B14" s="32">
        <f>B8*0.02</f>
        <v>158.26</v>
      </c>
      <c r="C14" s="32">
        <f t="shared" ref="C14:N14" si="10">C8*0.02</f>
        <v>167.44600000000003</v>
      </c>
      <c r="D14" s="32">
        <f t="shared" si="10"/>
        <v>177.5506</v>
      </c>
      <c r="E14" s="32">
        <f t="shared" si="10"/>
        <v>188.66566</v>
      </c>
      <c r="F14" s="32">
        <f t="shared" si="10"/>
        <v>200.89222600000002</v>
      </c>
      <c r="G14" s="32">
        <f t="shared" si="10"/>
        <v>214.34144860000001</v>
      </c>
      <c r="H14" s="32">
        <f t="shared" si="10"/>
        <v>229.13559346</v>
      </c>
      <c r="I14" s="32">
        <f t="shared" si="10"/>
        <v>245.40915280599998</v>
      </c>
      <c r="J14" s="32">
        <f t="shared" si="10"/>
        <v>263.31006808659998</v>
      </c>
      <c r="K14" s="32">
        <f t="shared" si="10"/>
        <v>283.00107489525993</v>
      </c>
      <c r="L14" s="32">
        <f t="shared" si="10"/>
        <v>304.661182384786</v>
      </c>
      <c r="M14" s="32">
        <f t="shared" si="10"/>
        <v>328.48730062326462</v>
      </c>
      <c r="N14" s="33">
        <f t="shared" si="10"/>
        <v>2278.0378111686787</v>
      </c>
      <c r="P14" s="19" t="s">
        <v>74</v>
      </c>
      <c r="Q14" s="30">
        <v>8</v>
      </c>
    </row>
    <row r="15" spans="1:17" x14ac:dyDescent="0.3">
      <c r="A15" s="16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4"/>
      <c r="M15" s="32"/>
      <c r="N15" s="33"/>
    </row>
    <row r="16" spans="1:17" x14ac:dyDescent="0.3">
      <c r="A16" s="16" t="s">
        <v>35</v>
      </c>
      <c r="B16" s="32">
        <f>SUM(B11:B15)</f>
        <v>553.91</v>
      </c>
      <c r="C16" s="32">
        <f t="shared" ref="C16:E16" si="11">SUM(C11:C15)</f>
        <v>586.06100000000015</v>
      </c>
      <c r="D16" s="32">
        <f t="shared" si="11"/>
        <v>621.4271</v>
      </c>
      <c r="E16" s="32">
        <f t="shared" si="11"/>
        <v>660.32980999999995</v>
      </c>
      <c r="F16" s="32">
        <f t="shared" ref="F16" si="12">SUM(F11:F15)</f>
        <v>703.12279100000012</v>
      </c>
      <c r="G16" s="32">
        <f t="shared" ref="G16:H16" si="13">SUM(G11:G15)</f>
        <v>750.19507010000007</v>
      </c>
      <c r="H16" s="32">
        <f t="shared" si="13"/>
        <v>801.97457710999993</v>
      </c>
      <c r="I16" s="32">
        <f t="shared" ref="I16" si="14">SUM(I11:I15)</f>
        <v>858.93203482099989</v>
      </c>
      <c r="J16" s="32">
        <f t="shared" ref="J16:K16" si="15">SUM(J11:J15)</f>
        <v>921.58523830309991</v>
      </c>
      <c r="K16" s="32">
        <f t="shared" si="15"/>
        <v>990.50376213340974</v>
      </c>
      <c r="L16" s="32">
        <f t="shared" ref="L16" si="16">SUM(L11:L15)</f>
        <v>1066.314138346751</v>
      </c>
      <c r="M16" s="32">
        <f t="shared" ref="M16" si="17">SUM(M11:M15)</f>
        <v>1149.7055521814261</v>
      </c>
      <c r="N16" s="33">
        <f>SUM(B16:M16)</f>
        <v>9664.0610739956846</v>
      </c>
    </row>
    <row r="17" spans="1:14" x14ac:dyDescent="0.3">
      <c r="A17" s="16" t="s">
        <v>36</v>
      </c>
      <c r="B17" s="32">
        <f>B8-B14</f>
        <v>7754.74</v>
      </c>
      <c r="C17" s="32">
        <f t="shared" ref="C17:M17" si="18">C8-C14</f>
        <v>8204.8540000000012</v>
      </c>
      <c r="D17" s="32">
        <f t="shared" si="18"/>
        <v>8699.9794000000002</v>
      </c>
      <c r="E17" s="32">
        <f t="shared" si="18"/>
        <v>9244.6173399999989</v>
      </c>
      <c r="F17" s="32">
        <f t="shared" si="18"/>
        <v>9843.7190740000005</v>
      </c>
      <c r="G17" s="32">
        <f t="shared" si="18"/>
        <v>10502.7309814</v>
      </c>
      <c r="H17" s="32">
        <f t="shared" si="18"/>
        <v>11227.644079539999</v>
      </c>
      <c r="I17" s="32">
        <f t="shared" si="18"/>
        <v>12025.048487493999</v>
      </c>
      <c r="J17" s="32">
        <f t="shared" si="18"/>
        <v>12902.193336243401</v>
      </c>
      <c r="K17" s="32">
        <f t="shared" si="18"/>
        <v>13867.052669867739</v>
      </c>
      <c r="L17" s="32">
        <f t="shared" si="18"/>
        <v>14928.397936854515</v>
      </c>
      <c r="M17" s="32">
        <f t="shared" si="18"/>
        <v>16095.877730539965</v>
      </c>
      <c r="N17" s="33">
        <f>SUM(B17:M17)</f>
        <v>135296.85503593963</v>
      </c>
    </row>
    <row r="18" spans="1:14" x14ac:dyDescent="0.3">
      <c r="A18" s="16" t="s">
        <v>37</v>
      </c>
      <c r="B18" s="32">
        <f>B17*0.12</f>
        <v>930.5687999999999</v>
      </c>
      <c r="C18" s="32">
        <f t="shared" ref="C18:M18" si="19">C17*0.12</f>
        <v>984.58248000000015</v>
      </c>
      <c r="D18" s="32">
        <f t="shared" si="19"/>
        <v>1043.9975279999999</v>
      </c>
      <c r="E18" s="32">
        <f t="shared" si="19"/>
        <v>1109.3540807999998</v>
      </c>
      <c r="F18" s="32">
        <f t="shared" si="19"/>
        <v>1181.2462888800001</v>
      </c>
      <c r="G18" s="32">
        <f t="shared" si="19"/>
        <v>1260.327717768</v>
      </c>
      <c r="H18" s="32">
        <f t="shared" si="19"/>
        <v>1347.3172895447999</v>
      </c>
      <c r="I18" s="32">
        <f t="shared" si="19"/>
        <v>1443.0058184992799</v>
      </c>
      <c r="J18" s="32">
        <f t="shared" si="19"/>
        <v>1548.2632003492081</v>
      </c>
      <c r="K18" s="32">
        <f t="shared" si="19"/>
        <v>1664.0463203841286</v>
      </c>
      <c r="L18" s="32">
        <f t="shared" si="19"/>
        <v>1791.4077524225418</v>
      </c>
      <c r="M18" s="32">
        <f t="shared" si="19"/>
        <v>1931.5053276647957</v>
      </c>
      <c r="N18" s="33"/>
    </row>
    <row r="19" spans="1:14" x14ac:dyDescent="0.3">
      <c r="A19" s="16" t="s">
        <v>38</v>
      </c>
      <c r="B19" s="33">
        <f>B17-B18</f>
        <v>6824.1711999999998</v>
      </c>
      <c r="C19" s="33">
        <f t="shared" ref="C19:M19" si="20">C17-C18</f>
        <v>7220.2715200000011</v>
      </c>
      <c r="D19" s="33">
        <f t="shared" si="20"/>
        <v>7655.9818720000003</v>
      </c>
      <c r="E19" s="33">
        <f t="shared" si="20"/>
        <v>8135.2632591999991</v>
      </c>
      <c r="F19" s="33">
        <f t="shared" si="20"/>
        <v>8662.4727851200005</v>
      </c>
      <c r="G19" s="33">
        <f t="shared" si="20"/>
        <v>9242.4032636320007</v>
      </c>
      <c r="H19" s="33">
        <f t="shared" si="20"/>
        <v>9880.3267899951989</v>
      </c>
      <c r="I19" s="33">
        <f t="shared" si="20"/>
        <v>10582.04266899472</v>
      </c>
      <c r="J19" s="33">
        <f t="shared" si="20"/>
        <v>11353.930135894192</v>
      </c>
      <c r="K19" s="33">
        <f t="shared" si="20"/>
        <v>12203.00634948361</v>
      </c>
      <c r="L19" s="33">
        <f t="shared" si="20"/>
        <v>13136.990184431974</v>
      </c>
      <c r="M19" s="33">
        <f t="shared" si="20"/>
        <v>14164.372402875169</v>
      </c>
      <c r="N19" s="33">
        <f>SUM(B19:M19)</f>
        <v>119061.23243162686</v>
      </c>
    </row>
    <row r="23" spans="1:14" x14ac:dyDescent="0.3">
      <c r="B23" s="16" t="s">
        <v>62</v>
      </c>
      <c r="C23" s="17"/>
      <c r="D23" s="19"/>
      <c r="E23" s="19"/>
      <c r="F23" s="19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3"/>
  <sheetViews>
    <sheetView zoomScale="93" workbookViewId="0">
      <selection activeCell="G16" sqref="G16"/>
    </sheetView>
  </sheetViews>
  <sheetFormatPr defaultRowHeight="14.4" x14ac:dyDescent="0.3"/>
  <cols>
    <col min="1" max="1" width="21.109375" customWidth="1"/>
    <col min="2" max="2" width="12.21875" customWidth="1"/>
    <col min="3" max="3" width="11.21875" customWidth="1"/>
    <col min="4" max="4" width="10.33203125" customWidth="1"/>
    <col min="5" max="5" width="10.88671875" customWidth="1"/>
    <col min="6" max="6" width="11.88671875" customWidth="1"/>
    <col min="7" max="7" width="13" customWidth="1"/>
    <col min="8" max="8" width="13.77734375" customWidth="1"/>
    <col min="9" max="9" width="12" customWidth="1"/>
    <col min="10" max="10" width="11.33203125" customWidth="1"/>
    <col min="11" max="11" width="10.77734375" customWidth="1"/>
    <col min="12" max="12" width="13" customWidth="1"/>
    <col min="13" max="13" width="12.21875" customWidth="1"/>
    <col min="14" max="14" width="10.88671875" customWidth="1"/>
  </cols>
  <sheetData>
    <row r="1" spans="1:14" x14ac:dyDescent="0.3">
      <c r="A1" s="16" t="s">
        <v>39</v>
      </c>
    </row>
    <row r="3" spans="1:14" x14ac:dyDescent="0.3">
      <c r="A3" s="16" t="s">
        <v>46</v>
      </c>
      <c r="B3" s="16" t="s">
        <v>63</v>
      </c>
      <c r="C3" s="16" t="s">
        <v>64</v>
      </c>
      <c r="D3" s="16" t="s">
        <v>56</v>
      </c>
      <c r="E3" s="16" t="s">
        <v>65</v>
      </c>
      <c r="F3" s="16" t="s">
        <v>25</v>
      </c>
      <c r="G3" s="16" t="s">
        <v>48</v>
      </c>
      <c r="H3" s="16" t="s">
        <v>49</v>
      </c>
      <c r="I3" s="16" t="s">
        <v>50</v>
      </c>
      <c r="J3" s="16" t="s">
        <v>78</v>
      </c>
      <c r="K3" s="16" t="s">
        <v>52</v>
      </c>
      <c r="L3" s="16" t="s">
        <v>67</v>
      </c>
      <c r="M3" s="16" t="s">
        <v>54</v>
      </c>
      <c r="N3" s="16" t="s">
        <v>40</v>
      </c>
    </row>
    <row r="4" spans="1:14" x14ac:dyDescent="0.3">
      <c r="A4" s="16" t="s">
        <v>47</v>
      </c>
      <c r="B4" s="32">
        <f>'Income Statement Y1'!B8</f>
        <v>3040</v>
      </c>
      <c r="C4" s="32">
        <f>'Income Statement Y1'!C8</f>
        <v>3232</v>
      </c>
      <c r="D4" s="32">
        <f>'Income Statement Y1'!D8</f>
        <v>3389.6000000000004</v>
      </c>
      <c r="E4" s="32">
        <f>'Income Statement Y1'!E8</f>
        <v>3553.0800000000004</v>
      </c>
      <c r="F4" s="32">
        <f>'Income Statement Y1'!F8</f>
        <v>3762.7340000000004</v>
      </c>
      <c r="G4" s="32">
        <f>'Income Statement Y1'!G8</f>
        <v>3938.8707000000004</v>
      </c>
      <c r="H4" s="32">
        <f>'Income Statement Y1'!H8</f>
        <v>4121.8142349999998</v>
      </c>
      <c r="I4" s="32">
        <f>'Income Statement Y1'!I8</f>
        <v>4351.9049467500008</v>
      </c>
      <c r="J4" s="32">
        <f>'Income Statement Y1'!J8</f>
        <v>4589.5001940874999</v>
      </c>
      <c r="K4" s="32">
        <f>'Income Statement Y1'!K8</f>
        <v>3576.4444444444398</v>
      </c>
      <c r="L4" s="32">
        <f>'Income Statement Y1'!L8</f>
        <v>3746.2111111111099</v>
      </c>
      <c r="M4" s="32">
        <f>'Income Statement Y1'!M8</f>
        <v>3921.6327777777801</v>
      </c>
      <c r="N4" s="33">
        <f>SUM(B4:M4)</f>
        <v>45223.792409170826</v>
      </c>
    </row>
    <row r="5" spans="1:14" x14ac:dyDescent="0.3"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3"/>
    </row>
    <row r="6" spans="1:14" x14ac:dyDescent="0.3">
      <c r="A6" s="16" t="s">
        <v>57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3"/>
    </row>
    <row r="7" spans="1:14" x14ac:dyDescent="0.3">
      <c r="A7" s="16" t="s">
        <v>32</v>
      </c>
      <c r="B7" s="32">
        <f>'Income Statement Y1'!B13</f>
        <v>912</v>
      </c>
      <c r="C7" s="32">
        <f>'Income Statement Y1'!C13</f>
        <v>969.59999999999991</v>
      </c>
      <c r="D7" s="32">
        <f>'Income Statement Y1'!D13</f>
        <v>1016.8800000000001</v>
      </c>
      <c r="E7" s="32">
        <f>'Income Statement Y1'!E13</f>
        <v>1065.924</v>
      </c>
      <c r="F7" s="32">
        <f>'Income Statement Y1'!F13</f>
        <v>1128.8202000000001</v>
      </c>
      <c r="G7" s="32">
        <f>'Income Statement Y1'!G13</f>
        <v>1181.66121</v>
      </c>
      <c r="H7" s="32">
        <f>'Income Statement Y1'!H13</f>
        <v>1236.5442704999998</v>
      </c>
      <c r="I7" s="32">
        <f>'Income Statement Y1'!I13</f>
        <v>1305.5714840250002</v>
      </c>
      <c r="J7" s="32">
        <f>'Income Statement Y1'!J13</f>
        <v>380</v>
      </c>
      <c r="K7" s="32">
        <f>'Income Statement Y1'!K13</f>
        <v>1072.9333333333318</v>
      </c>
      <c r="L7" s="32">
        <f>'Income Statement Y1'!L13</f>
        <v>1123.863333333333</v>
      </c>
      <c r="M7" s="32">
        <f>'Income Statement Y1'!M13</f>
        <v>1176.489833333334</v>
      </c>
      <c r="N7" s="33">
        <f t="shared" ref="N7:N12" si="0">SUM(B7:M7)</f>
        <v>12570.287664525</v>
      </c>
    </row>
    <row r="8" spans="1:14" x14ac:dyDescent="0.3">
      <c r="A8" s="16" t="s">
        <v>31</v>
      </c>
      <c r="B8" s="32">
        <f>'Income Statement Y1'!B12</f>
        <v>30.400000000000002</v>
      </c>
      <c r="C8" s="32">
        <f>'Income Statement Y1'!C12</f>
        <v>32.32</v>
      </c>
      <c r="D8" s="32">
        <f>'Income Statement Y1'!D12</f>
        <v>33.896000000000001</v>
      </c>
      <c r="E8" s="32">
        <f>'Income Statement Y1'!E12</f>
        <v>35.530800000000006</v>
      </c>
      <c r="F8" s="32">
        <f>'Income Statement Y1'!F12</f>
        <v>37.627340000000004</v>
      </c>
      <c r="G8" s="32">
        <f>'Income Statement Y1'!G12</f>
        <v>39.388707000000004</v>
      </c>
      <c r="H8" s="32">
        <f>'Income Statement Y1'!H12</f>
        <v>41.218142350000001</v>
      </c>
      <c r="I8" s="32">
        <f>'Income Statement Y1'!I12</f>
        <v>43.519049467500011</v>
      </c>
      <c r="J8" s="32">
        <f>'Income Statement Y1'!J12</f>
        <v>45.895001940874998</v>
      </c>
      <c r="K8" s="32">
        <f>'Income Statement Y1'!K12</f>
        <v>35.764444444444401</v>
      </c>
      <c r="L8" s="32">
        <f>'Income Statement Y1'!L12</f>
        <v>37.462111111111099</v>
      </c>
      <c r="M8" s="32">
        <f>'Income Statement Y1'!M12</f>
        <v>39.216327777777799</v>
      </c>
      <c r="N8" s="33">
        <f t="shared" si="0"/>
        <v>452.23792409170829</v>
      </c>
    </row>
    <row r="9" spans="1:14" x14ac:dyDescent="0.3">
      <c r="A9" s="16" t="s">
        <v>59</v>
      </c>
      <c r="B9" s="32" cm="1">
        <f t="array" ref="B9:M9">'Income Statement Y1'!B15:M15</f>
        <v>30.400000000000002</v>
      </c>
      <c r="C9" s="32">
        <v>32.32</v>
      </c>
      <c r="D9" s="32">
        <v>33.896000000000001</v>
      </c>
      <c r="E9" s="32">
        <v>35.530800000000006</v>
      </c>
      <c r="F9" s="32">
        <v>37.627340000000004</v>
      </c>
      <c r="G9" s="32">
        <v>39.388707000000004</v>
      </c>
      <c r="H9" s="32">
        <v>41.218142350000001</v>
      </c>
      <c r="I9" s="32">
        <v>43.519049467500011</v>
      </c>
      <c r="J9" s="32">
        <v>45.895001940874998</v>
      </c>
      <c r="K9" s="32">
        <v>35.764444444444401</v>
      </c>
      <c r="L9" s="32">
        <v>37.462111111111099</v>
      </c>
      <c r="M9" s="32">
        <v>39.216327777777799</v>
      </c>
      <c r="N9" s="33">
        <f t="shared" si="0"/>
        <v>452.23792409170829</v>
      </c>
    </row>
    <row r="10" spans="1:14" x14ac:dyDescent="0.3">
      <c r="A10" s="16" t="s">
        <v>58</v>
      </c>
      <c r="B10" s="32">
        <f>'Income Statement Y1'!B12</f>
        <v>30.400000000000002</v>
      </c>
      <c r="C10" s="32">
        <f>'Income Statement Y1'!C12</f>
        <v>32.32</v>
      </c>
      <c r="D10" s="32">
        <f>'Income Statement Y1'!D12</f>
        <v>33.896000000000001</v>
      </c>
      <c r="E10" s="32">
        <f>'Income Statement Y1'!E12</f>
        <v>35.530800000000006</v>
      </c>
      <c r="F10" s="32">
        <f>'Income Statement Y1'!F12</f>
        <v>37.627340000000004</v>
      </c>
      <c r="G10" s="32">
        <f>'Income Statement Y1'!G12</f>
        <v>39.388707000000004</v>
      </c>
      <c r="H10" s="32">
        <f>'Income Statement Y1'!H12</f>
        <v>41.218142350000001</v>
      </c>
      <c r="I10" s="32">
        <f>'Income Statement Y1'!I12</f>
        <v>43.519049467500011</v>
      </c>
      <c r="J10" s="32">
        <f>'Income Statement Y1'!J12</f>
        <v>45.895001940874998</v>
      </c>
      <c r="K10" s="32">
        <f>'Income Statement Y1'!K12</f>
        <v>35.764444444444401</v>
      </c>
      <c r="L10" s="32">
        <f>'Income Statement Y1'!L12</f>
        <v>37.462111111111099</v>
      </c>
      <c r="M10" s="32">
        <f>'Income Statement Y1'!M12</f>
        <v>39.216327777777799</v>
      </c>
      <c r="N10" s="33">
        <f t="shared" si="0"/>
        <v>452.23792409170829</v>
      </c>
    </row>
    <row r="11" spans="1:14" x14ac:dyDescent="0.3">
      <c r="A11" s="16" t="s">
        <v>40</v>
      </c>
      <c r="B11" s="32">
        <f>B7+B8+B9+B10</f>
        <v>1003.1999999999999</v>
      </c>
      <c r="C11" s="32">
        <f t="shared" ref="C11:M11" si="1">C7+C8+C9+C10</f>
        <v>1066.56</v>
      </c>
      <c r="D11" s="32">
        <f t="shared" si="1"/>
        <v>1118.568</v>
      </c>
      <c r="E11" s="32">
        <f t="shared" si="1"/>
        <v>1172.5164</v>
      </c>
      <c r="F11" s="32">
        <f t="shared" si="1"/>
        <v>1241.7022200000001</v>
      </c>
      <c r="G11" s="32">
        <f t="shared" si="1"/>
        <v>1299.8273310000002</v>
      </c>
      <c r="H11" s="32">
        <f t="shared" si="1"/>
        <v>1360.1986975500001</v>
      </c>
      <c r="I11" s="32">
        <f t="shared" si="1"/>
        <v>1436.1286324275004</v>
      </c>
      <c r="J11" s="32">
        <f t="shared" si="1"/>
        <v>517.68500582262493</v>
      </c>
      <c r="K11" s="32">
        <f t="shared" si="1"/>
        <v>1180.2266666666653</v>
      </c>
      <c r="L11" s="32">
        <f t="shared" si="1"/>
        <v>1236.2496666666666</v>
      </c>
      <c r="M11" s="32">
        <f t="shared" si="1"/>
        <v>1294.1388166666677</v>
      </c>
      <c r="N11" s="33">
        <f t="shared" si="0"/>
        <v>13927.001436800125</v>
      </c>
    </row>
    <row r="12" spans="1:14" x14ac:dyDescent="0.3">
      <c r="A12" s="16" t="s">
        <v>60</v>
      </c>
      <c r="B12" s="33">
        <f>B4-B11</f>
        <v>2036.8000000000002</v>
      </c>
      <c r="C12" s="33">
        <f t="shared" ref="C12:M12" si="2">C4-C11</f>
        <v>2165.44</v>
      </c>
      <c r="D12" s="33">
        <f t="shared" si="2"/>
        <v>2271.0320000000002</v>
      </c>
      <c r="E12" s="33">
        <f t="shared" si="2"/>
        <v>2380.5636000000004</v>
      </c>
      <c r="F12" s="33">
        <f t="shared" si="2"/>
        <v>2521.0317800000003</v>
      </c>
      <c r="G12" s="33">
        <f t="shared" si="2"/>
        <v>2639.043369</v>
      </c>
      <c r="H12" s="33">
        <f t="shared" si="2"/>
        <v>2761.6155374499995</v>
      </c>
      <c r="I12" s="33">
        <f t="shared" si="2"/>
        <v>2915.7763143225002</v>
      </c>
      <c r="J12" s="33">
        <f t="shared" si="2"/>
        <v>4071.8151882648749</v>
      </c>
      <c r="K12" s="33">
        <f t="shared" si="2"/>
        <v>2396.2177777777742</v>
      </c>
      <c r="L12" s="33">
        <f t="shared" si="2"/>
        <v>2509.9614444444433</v>
      </c>
      <c r="M12" s="33">
        <f t="shared" si="2"/>
        <v>2627.4939611111122</v>
      </c>
      <c r="N12" s="33">
        <f t="shared" si="0"/>
        <v>31296.790972370705</v>
      </c>
    </row>
    <row r="13" spans="1:14" x14ac:dyDescent="0.3">
      <c r="H13" s="32"/>
    </row>
  </sheetData>
  <phoneticPr fontId="8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3BAD1-2490-4474-B885-3BE5A382479B}">
  <dimension ref="A1:N12"/>
  <sheetViews>
    <sheetView zoomScale="106" workbookViewId="0">
      <selection activeCell="M16" sqref="M16"/>
    </sheetView>
  </sheetViews>
  <sheetFormatPr defaultRowHeight="14.4" x14ac:dyDescent="0.3"/>
  <cols>
    <col min="1" max="1" width="15.77734375" customWidth="1"/>
    <col min="2" max="3" width="10" customWidth="1"/>
    <col min="4" max="4" width="9.109375" customWidth="1"/>
    <col min="5" max="5" width="10.21875" customWidth="1"/>
    <col min="6" max="6" width="10.5546875" bestFit="1" customWidth="1"/>
    <col min="7" max="8" width="10.21875" customWidth="1"/>
    <col min="9" max="9" width="9.77734375" customWidth="1"/>
    <col min="10" max="10" width="11.6640625" customWidth="1"/>
    <col min="11" max="11" width="10.6640625" customWidth="1"/>
    <col min="12" max="12" width="10.44140625" customWidth="1"/>
    <col min="13" max="13" width="11.109375" customWidth="1"/>
    <col min="14" max="14" width="11.44140625" customWidth="1"/>
  </cols>
  <sheetData>
    <row r="1" spans="1:14" x14ac:dyDescent="0.3">
      <c r="A1" s="16" t="s">
        <v>39</v>
      </c>
      <c r="B1" s="24"/>
    </row>
    <row r="3" spans="1:14" x14ac:dyDescent="0.3">
      <c r="A3" s="16" t="s">
        <v>46</v>
      </c>
      <c r="B3" s="36" t="s">
        <v>63</v>
      </c>
      <c r="C3" s="36" t="s">
        <v>64</v>
      </c>
      <c r="D3" s="36" t="s">
        <v>56</v>
      </c>
      <c r="E3" s="36" t="s">
        <v>65</v>
      </c>
      <c r="F3" s="36" t="s">
        <v>25</v>
      </c>
      <c r="G3" s="36" t="s">
        <v>48</v>
      </c>
      <c r="H3" s="36" t="s">
        <v>49</v>
      </c>
      <c r="I3" s="36" t="s">
        <v>50</v>
      </c>
      <c r="J3" s="36" t="s">
        <v>78</v>
      </c>
      <c r="K3" s="36" t="s">
        <v>52</v>
      </c>
      <c r="L3" s="36" t="s">
        <v>67</v>
      </c>
      <c r="M3" s="36" t="s">
        <v>54</v>
      </c>
      <c r="N3" s="36" t="s">
        <v>40</v>
      </c>
    </row>
    <row r="4" spans="1:14" x14ac:dyDescent="0.3">
      <c r="A4" s="16" t="s">
        <v>47</v>
      </c>
      <c r="B4" s="32">
        <f>'Income Statement Y2'!B8</f>
        <v>3391</v>
      </c>
      <c r="C4" s="32">
        <f>'Income Statement Y2'!C8</f>
        <v>3662.2799999999997</v>
      </c>
      <c r="D4" s="32">
        <f>'Income Statement Y2'!D8</f>
        <v>3955.2624000000001</v>
      </c>
      <c r="E4" s="32">
        <f>'Income Statement Y2'!E8</f>
        <v>4271.6833919999999</v>
      </c>
      <c r="F4" s="32">
        <f>'Income Statement Y2'!F8</f>
        <v>4613.4180633599999</v>
      </c>
      <c r="G4" s="32">
        <f>'Income Statement Y2'!G8</f>
        <v>4982.4915084288004</v>
      </c>
      <c r="H4" s="32">
        <f>'Income Statement Y2'!H8</f>
        <v>5381.0908291031046</v>
      </c>
      <c r="I4" s="32">
        <f>'Income Statement Y2'!I8</f>
        <v>5811.5780954313523</v>
      </c>
      <c r="J4" s="32">
        <f>'Income Statement Y2'!J8</f>
        <v>6276.5043430658616</v>
      </c>
      <c r="K4" s="32">
        <f>'Income Statement Y2'!K8</f>
        <v>6778.6246905111302</v>
      </c>
      <c r="L4" s="32">
        <f>'Income Statement Y2'!L8</f>
        <v>7320.9146657520196</v>
      </c>
      <c r="M4" s="32">
        <f>'Income Statement Y2'!M8</f>
        <v>7906.5878390121816</v>
      </c>
      <c r="N4" s="37">
        <f>SUM(B4:M4)</f>
        <v>64351.435826664449</v>
      </c>
    </row>
    <row r="5" spans="1:14" x14ac:dyDescent="0.3"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7"/>
    </row>
    <row r="6" spans="1:14" x14ac:dyDescent="0.3">
      <c r="A6" s="16" t="s">
        <v>57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7"/>
    </row>
    <row r="7" spans="1:14" x14ac:dyDescent="0.3">
      <c r="A7" s="16" t="s">
        <v>32</v>
      </c>
      <c r="B7" s="32">
        <f>'Income Statement Y2'!B11</f>
        <v>339.1</v>
      </c>
      <c r="C7" s="32">
        <f>'Income Statement Y2'!C11</f>
        <v>366.22800000000001</v>
      </c>
      <c r="D7" s="32">
        <f>'Income Statement Y2'!D11</f>
        <v>395.52624000000003</v>
      </c>
      <c r="E7" s="32">
        <f>'Income Statement Y2'!E11</f>
        <v>427.16833919999999</v>
      </c>
      <c r="F7" s="32">
        <f>'Income Statement Y2'!F11</f>
        <v>461.34180633599999</v>
      </c>
      <c r="G7" s="32">
        <f>'Income Statement Y2'!G11</f>
        <v>498.24915084288006</v>
      </c>
      <c r="H7" s="32">
        <f>'Income Statement Y2'!H11</f>
        <v>538.10908291031046</v>
      </c>
      <c r="I7" s="32">
        <f>'Income Statement Y2'!I11</f>
        <v>581.15780954313527</v>
      </c>
      <c r="J7" s="32">
        <f>'Income Statement Y2'!J11</f>
        <v>627.65043430658625</v>
      </c>
      <c r="K7" s="32">
        <f>'Income Statement Y2'!K11</f>
        <v>677.86246905111307</v>
      </c>
      <c r="L7" s="32">
        <f>'Income Statement Y2'!L11</f>
        <v>732.09146657520205</v>
      </c>
      <c r="M7" s="32">
        <f>'Income Statement Y2'!M11</f>
        <v>790.65878390121816</v>
      </c>
      <c r="N7" s="33">
        <f t="shared" ref="N7:N12" si="0">SUM(B7:M7)</f>
        <v>6435.1435826664465</v>
      </c>
    </row>
    <row r="8" spans="1:14" x14ac:dyDescent="0.3">
      <c r="A8" s="16" t="s">
        <v>31</v>
      </c>
      <c r="B8" s="32">
        <f>'Income Statement Y2'!B12</f>
        <v>67.820000000000007</v>
      </c>
      <c r="C8" s="32">
        <f>'Income Statement Y2'!C12</f>
        <v>73.245599999999996</v>
      </c>
      <c r="D8" s="32">
        <f>'Income Statement Y2'!D12</f>
        <v>79.105248000000003</v>
      </c>
      <c r="E8" s="32">
        <f>'Income Statement Y2'!E12</f>
        <v>85.433667839999998</v>
      </c>
      <c r="F8" s="32">
        <f>'Income Statement Y2'!F12</f>
        <v>92.268361267200007</v>
      </c>
      <c r="G8" s="32">
        <f>'Income Statement Y2'!G12</f>
        <v>99.649830168576017</v>
      </c>
      <c r="H8" s="32">
        <f>'Income Statement Y2'!H12</f>
        <v>107.6218165820621</v>
      </c>
      <c r="I8" s="32">
        <f>'Income Statement Y2'!I12</f>
        <v>116.23156190862704</v>
      </c>
      <c r="J8" s="32">
        <f>'Income Statement Y2'!J12</f>
        <v>125.53008686131723</v>
      </c>
      <c r="K8" s="32">
        <f>'Income Statement Y2'!K12</f>
        <v>135.5724938102226</v>
      </c>
      <c r="L8" s="32">
        <f>'Income Statement Y2'!L12</f>
        <v>146.41829331504039</v>
      </c>
      <c r="M8" s="32">
        <f>'Income Statement Y2'!M12</f>
        <v>158.13175678024365</v>
      </c>
      <c r="N8" s="37">
        <f t="shared" si="0"/>
        <v>1287.0287165332891</v>
      </c>
    </row>
    <row r="9" spans="1:14" x14ac:dyDescent="0.3">
      <c r="A9" s="16" t="s">
        <v>59</v>
      </c>
      <c r="B9" s="32">
        <f>'Income Statement Y2'!B14</f>
        <v>67.820000000000007</v>
      </c>
      <c r="C9" s="32">
        <f>'Income Statement Y2'!C14</f>
        <v>73.245599999999996</v>
      </c>
      <c r="D9" s="32">
        <f>'Income Statement Y2'!D14</f>
        <v>79.105248000000003</v>
      </c>
      <c r="E9" s="32">
        <f>'Income Statement Y2'!E14</f>
        <v>85.433667839999998</v>
      </c>
      <c r="F9" s="32">
        <f>'Income Statement Y2'!F14</f>
        <v>92.268361267200007</v>
      </c>
      <c r="G9" s="32">
        <f>'Income Statement Y2'!G14</f>
        <v>99.649830168576017</v>
      </c>
      <c r="H9" s="32">
        <f>'Income Statement Y2'!H14</f>
        <v>107.6218165820621</v>
      </c>
      <c r="I9" s="32">
        <f>'Income Statement Y2'!I14</f>
        <v>116.23156190862704</v>
      </c>
      <c r="J9" s="32">
        <f>'Income Statement Y2'!J14</f>
        <v>125.53008686131723</v>
      </c>
      <c r="K9" s="32">
        <f>'Income Statement Y2'!K14</f>
        <v>135.5724938102226</v>
      </c>
      <c r="L9" s="32">
        <f>'Income Statement Y2'!L14</f>
        <v>146.41829331504039</v>
      </c>
      <c r="M9" s="32">
        <f>'Income Statement Y2'!M14</f>
        <v>158.13175678024365</v>
      </c>
      <c r="N9" s="37">
        <f t="shared" si="0"/>
        <v>1287.0287165332891</v>
      </c>
    </row>
    <row r="10" spans="1:14" x14ac:dyDescent="0.3">
      <c r="A10" s="16" t="s">
        <v>58</v>
      </c>
      <c r="B10" s="32">
        <f>'Income Statement Y2'!B13</f>
        <v>203.45999999999998</v>
      </c>
      <c r="C10" s="32">
        <f>'Income Statement Y2'!C13</f>
        <v>2197.3679999999999</v>
      </c>
      <c r="D10" s="32">
        <f>'Income Statement Y2'!D13</f>
        <v>2373.15744</v>
      </c>
      <c r="E10" s="32">
        <f>'Income Statement Y2'!E13</f>
        <v>2563.0100351999999</v>
      </c>
      <c r="F10" s="32">
        <f>'Income Statement Y2'!F13</f>
        <v>2768.0508380159999</v>
      </c>
      <c r="G10" s="32">
        <f>'Income Statement Y2'!G13</f>
        <v>2989.49490505728</v>
      </c>
      <c r="H10" s="32">
        <f>'Income Statement Y2'!H13</f>
        <v>3228.6544974618628</v>
      </c>
      <c r="I10" s="32">
        <f>'Income Statement Y2'!I13</f>
        <v>3486.9468572588112</v>
      </c>
      <c r="J10" s="32">
        <f>'Income Statement Y2'!J13</f>
        <v>3765.9026058395166</v>
      </c>
      <c r="K10" s="32">
        <f>'Income Statement Y2'!K13</f>
        <v>4067.1748143066779</v>
      </c>
      <c r="L10" s="32">
        <f>'Income Statement Y2'!L13</f>
        <v>4392.5487994512114</v>
      </c>
      <c r="M10" s="32">
        <f>'Income Statement Y2'!M13</f>
        <v>4743.9527034073089</v>
      </c>
      <c r="N10" s="37">
        <f t="shared" si="0"/>
        <v>36779.721495998667</v>
      </c>
    </row>
    <row r="11" spans="1:14" x14ac:dyDescent="0.3">
      <c r="A11" s="16" t="s">
        <v>40</v>
      </c>
      <c r="B11" s="32">
        <f>B7+B8+B9+B10</f>
        <v>678.2</v>
      </c>
      <c r="C11" s="32">
        <f t="shared" ref="C11:M11" si="1">C7+C8+C9+C10</f>
        <v>2710.0871999999999</v>
      </c>
      <c r="D11" s="32">
        <f t="shared" si="1"/>
        <v>2926.8941759999998</v>
      </c>
      <c r="E11" s="32">
        <f t="shared" si="1"/>
        <v>3161.0457100799999</v>
      </c>
      <c r="F11" s="32">
        <f t="shared" si="1"/>
        <v>3413.9293668864002</v>
      </c>
      <c r="G11" s="32">
        <f t="shared" si="1"/>
        <v>3687.0437162373119</v>
      </c>
      <c r="H11" s="32">
        <f t="shared" si="1"/>
        <v>3982.0072135362975</v>
      </c>
      <c r="I11" s="32">
        <f t="shared" si="1"/>
        <v>4300.5677906192004</v>
      </c>
      <c r="J11" s="32">
        <f t="shared" si="1"/>
        <v>4644.6132138687371</v>
      </c>
      <c r="K11" s="32">
        <f t="shared" si="1"/>
        <v>5016.1822709782364</v>
      </c>
      <c r="L11" s="32">
        <f t="shared" si="1"/>
        <v>5417.476852656494</v>
      </c>
      <c r="M11" s="32">
        <f t="shared" si="1"/>
        <v>5850.8750008690149</v>
      </c>
      <c r="N11" s="37">
        <f t="shared" si="0"/>
        <v>45788.922511731696</v>
      </c>
    </row>
    <row r="12" spans="1:14" x14ac:dyDescent="0.3">
      <c r="A12" s="16" t="s">
        <v>60</v>
      </c>
      <c r="B12" s="37">
        <f>B4-B11</f>
        <v>2712.8</v>
      </c>
      <c r="C12" s="37">
        <f t="shared" ref="C12:M12" si="2">C4-C11</f>
        <v>952.19279999999981</v>
      </c>
      <c r="D12" s="37">
        <f t="shared" si="2"/>
        <v>1028.3682240000003</v>
      </c>
      <c r="E12" s="37">
        <f t="shared" si="2"/>
        <v>1110.63768192</v>
      </c>
      <c r="F12" s="37">
        <f t="shared" si="2"/>
        <v>1199.4886964735997</v>
      </c>
      <c r="G12" s="37">
        <f t="shared" si="2"/>
        <v>1295.4477921914886</v>
      </c>
      <c r="H12" s="37">
        <f t="shared" si="2"/>
        <v>1399.0836155668071</v>
      </c>
      <c r="I12" s="37">
        <f t="shared" si="2"/>
        <v>1511.0103048121518</v>
      </c>
      <c r="J12" s="37">
        <f t="shared" si="2"/>
        <v>1631.8911291971244</v>
      </c>
      <c r="K12" s="37">
        <f t="shared" si="2"/>
        <v>1762.4424195328938</v>
      </c>
      <c r="L12" s="37">
        <f t="shared" si="2"/>
        <v>1903.4378130955256</v>
      </c>
      <c r="M12" s="37">
        <f t="shared" si="2"/>
        <v>2055.7128381431667</v>
      </c>
      <c r="N12" s="37">
        <f t="shared" si="0"/>
        <v>18562.513314932759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F04EA-CA94-4410-A2C7-EFF7392F18BC}">
  <dimension ref="A1:N12"/>
  <sheetViews>
    <sheetView zoomScale="106" workbookViewId="0">
      <selection activeCell="H22" sqref="H22"/>
    </sheetView>
  </sheetViews>
  <sheetFormatPr defaultRowHeight="14.4" x14ac:dyDescent="0.3"/>
  <cols>
    <col min="1" max="1" width="15" customWidth="1"/>
    <col min="2" max="5" width="10.33203125" bestFit="1" customWidth="1"/>
    <col min="6" max="13" width="11.33203125" bestFit="1" customWidth="1"/>
    <col min="14" max="14" width="12.33203125" bestFit="1" customWidth="1"/>
  </cols>
  <sheetData>
    <row r="1" spans="1:14" x14ac:dyDescent="0.3">
      <c r="A1" s="16" t="s">
        <v>39</v>
      </c>
    </row>
    <row r="3" spans="1:14" x14ac:dyDescent="0.3">
      <c r="A3" s="16" t="s">
        <v>46</v>
      </c>
      <c r="B3" s="36" t="s">
        <v>63</v>
      </c>
      <c r="C3" s="36" t="s">
        <v>64</v>
      </c>
      <c r="D3" s="36" t="s">
        <v>56</v>
      </c>
      <c r="E3" s="36" t="s">
        <v>65</v>
      </c>
      <c r="F3" s="36" t="s">
        <v>25</v>
      </c>
      <c r="G3" s="36" t="s">
        <v>48</v>
      </c>
      <c r="H3" s="36" t="s">
        <v>49</v>
      </c>
      <c r="I3" s="36" t="s">
        <v>50</v>
      </c>
      <c r="J3" s="36" t="s">
        <v>78</v>
      </c>
      <c r="K3" s="36" t="s">
        <v>52</v>
      </c>
      <c r="L3" s="36" t="s">
        <v>67</v>
      </c>
      <c r="M3" s="36" t="s">
        <v>54</v>
      </c>
      <c r="N3" s="36" t="s">
        <v>40</v>
      </c>
    </row>
    <row r="4" spans="1:14" x14ac:dyDescent="0.3">
      <c r="A4" s="16" t="s">
        <v>47</v>
      </c>
      <c r="B4" s="32">
        <f>'Income Statement Y3'!B8</f>
        <v>7913</v>
      </c>
      <c r="C4" s="32">
        <f>'Income Statement Y3'!C8</f>
        <v>8372.3000000000011</v>
      </c>
      <c r="D4" s="32">
        <f>'Income Statement Y3'!D8</f>
        <v>8877.5300000000007</v>
      </c>
      <c r="E4" s="32">
        <f>'Income Statement Y3'!E8</f>
        <v>9433.2829999999994</v>
      </c>
      <c r="F4" s="32">
        <f>'Income Statement Y3'!F8</f>
        <v>10044.6113</v>
      </c>
      <c r="G4" s="32">
        <f>'Income Statement Y3'!G8</f>
        <v>10717.07243</v>
      </c>
      <c r="H4" s="32">
        <f>'Income Statement Y3'!H8</f>
        <v>11456.779672999999</v>
      </c>
      <c r="I4" s="32">
        <f>'Income Statement Y3'!I8</f>
        <v>12270.457640299999</v>
      </c>
      <c r="J4" s="32">
        <f>'Income Statement Y3'!J8</f>
        <v>13165.50340433</v>
      </c>
      <c r="K4" s="32">
        <f>'Income Statement Y3'!K8</f>
        <v>14150.053744762998</v>
      </c>
      <c r="L4" s="32">
        <f>'Income Statement Y3'!L8</f>
        <v>15233.0591192393</v>
      </c>
      <c r="M4" s="32">
        <f>'Income Statement Y3'!M8</f>
        <v>16424.36503116323</v>
      </c>
      <c r="N4" s="33">
        <f>SUM(B4:M4)</f>
        <v>138058.01534279552</v>
      </c>
    </row>
    <row r="5" spans="1:14" x14ac:dyDescent="0.3">
      <c r="N5" s="16"/>
    </row>
    <row r="6" spans="1:14" x14ac:dyDescent="0.3">
      <c r="A6" s="16" t="s">
        <v>57</v>
      </c>
      <c r="N6" s="16"/>
    </row>
    <row r="7" spans="1:14" x14ac:dyDescent="0.3">
      <c r="A7" s="16" t="s">
        <v>32</v>
      </c>
      <c r="B7" s="32">
        <f>'Income Statement Y3'!B12</f>
        <v>237.39</v>
      </c>
      <c r="C7" s="32">
        <f>'Income Statement Y3'!C12</f>
        <v>251.16900000000001</v>
      </c>
      <c r="D7" s="32">
        <f>'Income Statement Y3'!D12</f>
        <v>266.32589999999999</v>
      </c>
      <c r="E7" s="32">
        <f>'Income Statement Y3'!E12</f>
        <v>282.99848999999995</v>
      </c>
      <c r="F7" s="32">
        <f>'Income Statement Y3'!F12</f>
        <v>301.33833900000002</v>
      </c>
      <c r="G7" s="32">
        <f>'Income Statement Y3'!G12</f>
        <v>321.5121729</v>
      </c>
      <c r="H7" s="32">
        <f>'Income Statement Y3'!H12</f>
        <v>343.70339018999994</v>
      </c>
      <c r="I7" s="32">
        <f>'Income Statement Y3'!I12</f>
        <v>368.11372920899998</v>
      </c>
      <c r="J7" s="32">
        <f>'Income Statement Y3'!J12</f>
        <v>394.9651021299</v>
      </c>
      <c r="K7" s="32">
        <f>'Income Statement Y3'!K12</f>
        <v>424.50161234288993</v>
      </c>
      <c r="L7" s="32">
        <f>'Income Statement Y3'!L12</f>
        <v>456.991773577179</v>
      </c>
      <c r="M7" s="32">
        <f>'Income Statement Y3'!M12</f>
        <v>492.7309509348969</v>
      </c>
      <c r="N7" s="33">
        <f t="shared" ref="N7:N12" si="0">SUM(B7:M7)</f>
        <v>4141.740460283866</v>
      </c>
    </row>
    <row r="8" spans="1:14" x14ac:dyDescent="0.3">
      <c r="A8" s="16" t="s">
        <v>31</v>
      </c>
      <c r="B8" s="32">
        <f>'Income Statement Y3'!B11</f>
        <v>79.13</v>
      </c>
      <c r="C8" s="32">
        <f>'Income Statement Y3'!C11</f>
        <v>83.723000000000013</v>
      </c>
      <c r="D8" s="32">
        <f>'Income Statement Y3'!D11</f>
        <v>88.775300000000001</v>
      </c>
      <c r="E8" s="32">
        <f>'Income Statement Y3'!E11</f>
        <v>94.332830000000001</v>
      </c>
      <c r="F8" s="32">
        <f>'Income Statement Y3'!F11</f>
        <v>100.44611300000001</v>
      </c>
      <c r="G8" s="32">
        <f>'Income Statement Y3'!G11</f>
        <v>107.1707243</v>
      </c>
      <c r="H8" s="32">
        <f>'Income Statement Y3'!H11</f>
        <v>114.56779673</v>
      </c>
      <c r="I8" s="32">
        <f>'Income Statement Y3'!I11</f>
        <v>122.70457640299999</v>
      </c>
      <c r="J8" s="32">
        <f>'Income Statement Y3'!J11</f>
        <v>131.65503404329999</v>
      </c>
      <c r="K8" s="32">
        <f>'Income Statement Y3'!K11</f>
        <v>141.50053744762997</v>
      </c>
      <c r="L8" s="32">
        <f>'Income Statement Y3'!L11</f>
        <v>152.330591192393</v>
      </c>
      <c r="M8" s="32">
        <f>'Income Statement Y3'!M11</f>
        <v>164.24365031163231</v>
      </c>
      <c r="N8" s="33">
        <f t="shared" si="0"/>
        <v>1380.5801534279553</v>
      </c>
    </row>
    <row r="9" spans="1:14" x14ac:dyDescent="0.3">
      <c r="A9" s="16" t="s">
        <v>59</v>
      </c>
      <c r="B9" s="32">
        <f>'Income Statement Y3'!B14</f>
        <v>158.26</v>
      </c>
      <c r="C9" s="32">
        <f>'Income Statement Y3'!C14</f>
        <v>167.44600000000003</v>
      </c>
      <c r="D9" s="32">
        <f>'Income Statement Y3'!D14</f>
        <v>177.5506</v>
      </c>
      <c r="E9" s="32">
        <f>'Income Statement Y3'!E14</f>
        <v>188.66566</v>
      </c>
      <c r="F9" s="32">
        <f>'Income Statement Y3'!F14</f>
        <v>200.89222600000002</v>
      </c>
      <c r="G9" s="32">
        <f>'Income Statement Y3'!G14</f>
        <v>214.34144860000001</v>
      </c>
      <c r="H9" s="32">
        <f>'Income Statement Y3'!H14</f>
        <v>229.13559346</v>
      </c>
      <c r="I9" s="32">
        <f>'Income Statement Y3'!I14</f>
        <v>245.40915280599998</v>
      </c>
      <c r="J9" s="32">
        <f>'Income Statement Y3'!J14</f>
        <v>263.31006808659998</v>
      </c>
      <c r="K9" s="32">
        <f>'Income Statement Y3'!K14</f>
        <v>283.00107489525993</v>
      </c>
      <c r="L9" s="32">
        <f>'Income Statement Y3'!L14</f>
        <v>304.661182384786</v>
      </c>
      <c r="M9" s="32">
        <f>'Income Statement Y3'!M14</f>
        <v>328.48730062326462</v>
      </c>
      <c r="N9" s="33">
        <f t="shared" si="0"/>
        <v>2761.1603068559107</v>
      </c>
    </row>
    <row r="10" spans="1:14" x14ac:dyDescent="0.3">
      <c r="A10" s="16" t="s">
        <v>58</v>
      </c>
      <c r="B10" s="32">
        <f>'Income Statement Y3'!B13</f>
        <v>79.13</v>
      </c>
      <c r="C10" s="32">
        <f>'Income Statement Y3'!C13</f>
        <v>83.723000000000013</v>
      </c>
      <c r="D10" s="32">
        <f>'Income Statement Y3'!D13</f>
        <v>88.775300000000001</v>
      </c>
      <c r="E10" s="32">
        <f>'Income Statement Y3'!E13</f>
        <v>94.332830000000001</v>
      </c>
      <c r="F10" s="32">
        <f>'Income Statement Y3'!F13</f>
        <v>100.44611300000001</v>
      </c>
      <c r="G10" s="32">
        <f>'Income Statement Y3'!G13</f>
        <v>107.1707243</v>
      </c>
      <c r="H10" s="32">
        <f>'Income Statement Y3'!H13</f>
        <v>114.56779673</v>
      </c>
      <c r="I10" s="32">
        <f>'Income Statement Y3'!I13</f>
        <v>122.70457640299999</v>
      </c>
      <c r="J10" s="32">
        <f>'Income Statement Y3'!J13</f>
        <v>131.65503404329999</v>
      </c>
      <c r="K10" s="32">
        <f>'Income Statement Y3'!K13</f>
        <v>141.50053744762997</v>
      </c>
      <c r="L10" s="32">
        <f>'Income Statement Y3'!L13</f>
        <v>152.330591192393</v>
      </c>
      <c r="M10" s="32">
        <f>'Income Statement Y3'!M13</f>
        <v>164.24365031163231</v>
      </c>
      <c r="N10" s="33">
        <f t="shared" si="0"/>
        <v>1380.5801534279553</v>
      </c>
    </row>
    <row r="11" spans="1:14" x14ac:dyDescent="0.3">
      <c r="A11" s="16" t="s">
        <v>40</v>
      </c>
      <c r="B11" s="32">
        <f>B7+B8+B9+B10</f>
        <v>553.91</v>
      </c>
      <c r="C11" s="32">
        <f t="shared" ref="C11:M11" si="1">C7+C8+C9+C10</f>
        <v>586.06100000000015</v>
      </c>
      <c r="D11" s="32">
        <f t="shared" si="1"/>
        <v>621.4271</v>
      </c>
      <c r="E11" s="32">
        <f t="shared" si="1"/>
        <v>660.32980999999995</v>
      </c>
      <c r="F11" s="32">
        <f t="shared" si="1"/>
        <v>703.12279100000001</v>
      </c>
      <c r="G11" s="32">
        <f t="shared" si="1"/>
        <v>750.19507009999995</v>
      </c>
      <c r="H11" s="32">
        <f t="shared" si="1"/>
        <v>801.97457710999993</v>
      </c>
      <c r="I11" s="32">
        <f t="shared" si="1"/>
        <v>858.932034821</v>
      </c>
      <c r="J11" s="32">
        <f t="shared" si="1"/>
        <v>921.58523830309991</v>
      </c>
      <c r="K11" s="32">
        <f t="shared" si="1"/>
        <v>990.50376213340974</v>
      </c>
      <c r="L11" s="32">
        <f t="shared" si="1"/>
        <v>1066.314138346751</v>
      </c>
      <c r="M11" s="32">
        <f t="shared" si="1"/>
        <v>1149.7055521814261</v>
      </c>
      <c r="N11" s="33">
        <f t="shared" si="0"/>
        <v>9664.0610739956865</v>
      </c>
    </row>
    <row r="12" spans="1:14" x14ac:dyDescent="0.3">
      <c r="A12" s="16" t="s">
        <v>60</v>
      </c>
      <c r="B12" s="38">
        <f>B4-B11</f>
        <v>7359.09</v>
      </c>
      <c r="C12" s="38">
        <f t="shared" ref="C12:M12" si="2">C4-C11</f>
        <v>7786.2390000000014</v>
      </c>
      <c r="D12" s="38">
        <f t="shared" si="2"/>
        <v>8256.1028999999999</v>
      </c>
      <c r="E12" s="38">
        <f t="shared" si="2"/>
        <v>8772.9531900000002</v>
      </c>
      <c r="F12" s="38">
        <f t="shared" si="2"/>
        <v>9341.4885090000007</v>
      </c>
      <c r="G12" s="38">
        <f t="shared" si="2"/>
        <v>9966.8773598999996</v>
      </c>
      <c r="H12" s="38">
        <f t="shared" si="2"/>
        <v>10654.805095889998</v>
      </c>
      <c r="I12" s="38">
        <f t="shared" si="2"/>
        <v>11411.525605478999</v>
      </c>
      <c r="J12" s="38">
        <f t="shared" si="2"/>
        <v>12243.918166026901</v>
      </c>
      <c r="K12" s="38">
        <f t="shared" si="2"/>
        <v>13159.549982629587</v>
      </c>
      <c r="L12" s="38">
        <f t="shared" si="2"/>
        <v>14166.744980892548</v>
      </c>
      <c r="M12" s="38">
        <f t="shared" si="2"/>
        <v>15274.659478981805</v>
      </c>
      <c r="N12" s="38">
        <f t="shared" si="0"/>
        <v>128393.95426879983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7519B-B4FA-42B3-8009-791CB965FC39}">
  <dimension ref="A1:H23"/>
  <sheetViews>
    <sheetView tabSelected="1" workbookViewId="0">
      <selection activeCell="D5" sqref="D5"/>
    </sheetView>
  </sheetViews>
  <sheetFormatPr defaultRowHeight="14.4" x14ac:dyDescent="0.3"/>
  <cols>
    <col min="1" max="1" width="30.88671875" customWidth="1"/>
    <col min="2" max="2" width="11.33203125" bestFit="1" customWidth="1"/>
    <col min="3" max="3" width="9.77734375" customWidth="1"/>
  </cols>
  <sheetData>
    <row r="1" spans="1:8" x14ac:dyDescent="0.3">
      <c r="A1" s="16" t="s">
        <v>98</v>
      </c>
      <c r="B1" s="46"/>
      <c r="C1" s="46"/>
      <c r="D1" s="46"/>
      <c r="E1" s="46"/>
      <c r="F1" s="46"/>
      <c r="G1" s="46"/>
      <c r="H1" s="46"/>
    </row>
    <row r="2" spans="1:8" x14ac:dyDescent="0.3">
      <c r="A2" s="24"/>
      <c r="B2" s="47"/>
      <c r="C2" s="47"/>
      <c r="D2" s="47"/>
      <c r="E2" s="46"/>
      <c r="F2" s="46"/>
      <c r="G2" s="46"/>
      <c r="H2" s="46"/>
    </row>
    <row r="3" spans="1:8" x14ac:dyDescent="0.3">
      <c r="A3" s="16" t="s">
        <v>79</v>
      </c>
      <c r="B3" s="47" t="s">
        <v>94</v>
      </c>
      <c r="C3" s="46"/>
      <c r="D3" s="46"/>
      <c r="E3" s="46"/>
      <c r="F3" s="46"/>
      <c r="G3" s="46"/>
      <c r="H3" s="46"/>
    </row>
    <row r="4" spans="1:8" x14ac:dyDescent="0.3">
      <c r="A4" s="16" t="s">
        <v>97</v>
      </c>
      <c r="B4" s="32">
        <v>6000</v>
      </c>
      <c r="C4" s="46"/>
      <c r="D4" s="46"/>
      <c r="E4" s="46"/>
      <c r="F4" s="46"/>
      <c r="G4" s="46"/>
      <c r="H4" s="46"/>
    </row>
    <row r="5" spans="1:8" x14ac:dyDescent="0.3">
      <c r="A5" s="16" t="s">
        <v>80</v>
      </c>
      <c r="B5" s="32">
        <v>30000</v>
      </c>
    </row>
    <row r="6" spans="1:8" x14ac:dyDescent="0.3">
      <c r="A6" s="16" t="s">
        <v>95</v>
      </c>
      <c r="B6" s="32">
        <v>1500</v>
      </c>
    </row>
    <row r="7" spans="1:8" x14ac:dyDescent="0.3">
      <c r="A7" s="16" t="s">
        <v>96</v>
      </c>
      <c r="B7" s="32">
        <v>700</v>
      </c>
    </row>
    <row r="8" spans="1:8" x14ac:dyDescent="0.3">
      <c r="A8" s="16" t="s">
        <v>81</v>
      </c>
      <c r="B8" s="32">
        <v>8000</v>
      </c>
    </row>
    <row r="9" spans="1:8" x14ac:dyDescent="0.3">
      <c r="A9" s="16" t="s">
        <v>82</v>
      </c>
      <c r="B9" s="32">
        <v>600</v>
      </c>
    </row>
    <row r="10" spans="1:8" x14ac:dyDescent="0.3">
      <c r="A10" s="16" t="s">
        <v>83</v>
      </c>
      <c r="B10" s="32">
        <v>250</v>
      </c>
    </row>
    <row r="11" spans="1:8" x14ac:dyDescent="0.3">
      <c r="A11" s="16" t="s">
        <v>84</v>
      </c>
      <c r="B11" s="32">
        <v>450</v>
      </c>
    </row>
    <row r="12" spans="1:8" x14ac:dyDescent="0.3">
      <c r="A12" s="16" t="s">
        <v>85</v>
      </c>
      <c r="B12" s="46">
        <f>SUM(B4:B11)</f>
        <v>47500</v>
      </c>
    </row>
    <row r="13" spans="1:8" x14ac:dyDescent="0.3">
      <c r="A13" s="24"/>
    </row>
    <row r="14" spans="1:8" x14ac:dyDescent="0.3">
      <c r="A14" s="16" t="s">
        <v>86</v>
      </c>
    </row>
    <row r="15" spans="1:8" x14ac:dyDescent="0.3">
      <c r="A15" s="16" t="s">
        <v>87</v>
      </c>
      <c r="B15" s="32">
        <v>25000</v>
      </c>
    </row>
    <row r="16" spans="1:8" x14ac:dyDescent="0.3">
      <c r="A16" s="16" t="s">
        <v>88</v>
      </c>
      <c r="B16" s="32">
        <v>12000</v>
      </c>
    </row>
    <row r="17" spans="1:2" x14ac:dyDescent="0.3">
      <c r="A17" s="16" t="s">
        <v>89</v>
      </c>
      <c r="B17" s="32">
        <v>1000</v>
      </c>
    </row>
    <row r="18" spans="1:2" x14ac:dyDescent="0.3">
      <c r="A18" s="16" t="s">
        <v>89</v>
      </c>
      <c r="B18" s="32">
        <v>3000</v>
      </c>
    </row>
    <row r="19" spans="1:2" x14ac:dyDescent="0.3">
      <c r="A19" s="16" t="s">
        <v>13</v>
      </c>
      <c r="B19" s="32">
        <v>56000</v>
      </c>
    </row>
    <row r="20" spans="1:2" x14ac:dyDescent="0.3">
      <c r="A20" s="16" t="s">
        <v>90</v>
      </c>
      <c r="B20" s="32">
        <v>21600</v>
      </c>
    </row>
    <row r="21" spans="1:2" x14ac:dyDescent="0.3">
      <c r="A21" s="16" t="s">
        <v>91</v>
      </c>
      <c r="B21" s="32">
        <v>46000</v>
      </c>
    </row>
    <row r="22" spans="1:2" x14ac:dyDescent="0.3">
      <c r="A22" s="16" t="s">
        <v>92</v>
      </c>
      <c r="B22" s="32">
        <v>46600</v>
      </c>
    </row>
    <row r="23" spans="1:2" x14ac:dyDescent="0.3">
      <c r="A23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Start Up Costs</vt:lpstr>
      <vt:lpstr>Income Statement Y1</vt:lpstr>
      <vt:lpstr>Income Statement Y2</vt:lpstr>
      <vt:lpstr>Income Statement Y3</vt:lpstr>
      <vt:lpstr>Cash Flow Year 1</vt:lpstr>
      <vt:lpstr>Cash flow 2</vt:lpstr>
      <vt:lpstr>Cash flow 3</vt:lpstr>
      <vt:lpstr>Balance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VIJAY kumar</cp:lastModifiedBy>
  <dcterms:created xsi:type="dcterms:W3CDTF">2025-11-18T07:57:09Z</dcterms:created>
  <dcterms:modified xsi:type="dcterms:W3CDTF">2025-11-23T08:20:02Z</dcterms:modified>
</cp:coreProperties>
</file>